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wprocess.sharepoint.com/FPG Management/Budgeting/2026 FPG Budget/"/>
    </mc:Choice>
  </mc:AlternateContent>
  <xr:revisionPtr revIDLastSave="22" documentId="8_{41E708D8-90B6-44B9-8F5E-D25013D77059}" xr6:coauthVersionLast="47" xr6:coauthVersionMax="47" xr10:uidLastSave="{C21757C3-844F-4DC5-AF64-5956EA96FF78}"/>
  <bookViews>
    <workbookView xWindow="33600" yWindow="531" windowWidth="26306" windowHeight="17118" xr2:uid="{56FC2B23-8757-46BC-8067-BD32923A3F50}"/>
  </bookViews>
  <sheets>
    <sheet name="2026 Budget Reformatted" sheetId="6" r:id="rId1"/>
    <sheet name="Territory to Staff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I81" i="6" l="1"/>
  <c r="C179" i="6" l="1"/>
  <c r="I96" i="6"/>
  <c r="G96" i="6"/>
  <c r="E96" i="6"/>
  <c r="I160" i="6"/>
  <c r="G160" i="6"/>
  <c r="E160" i="6"/>
  <c r="C79" i="6"/>
  <c r="C143" i="6"/>
  <c r="C123" i="6"/>
  <c r="C112" i="6"/>
  <c r="I75" i="6"/>
  <c r="G75" i="6"/>
  <c r="E75" i="6"/>
  <c r="C59" i="6"/>
  <c r="C48" i="6"/>
  <c r="I154" i="6"/>
  <c r="G154" i="6"/>
  <c r="E154" i="6"/>
  <c r="I148" i="6"/>
  <c r="G148" i="6"/>
  <c r="E148" i="6"/>
  <c r="I145" i="6"/>
  <c r="G145" i="6"/>
  <c r="E145" i="6"/>
  <c r="I139" i="6"/>
  <c r="G139" i="6"/>
  <c r="E139" i="6"/>
  <c r="I128" i="6"/>
  <c r="G128" i="6"/>
  <c r="E128" i="6"/>
  <c r="I104" i="6"/>
  <c r="G104" i="6"/>
  <c r="E104" i="6"/>
  <c r="G81" i="6"/>
  <c r="E81" i="6"/>
  <c r="I90" i="6"/>
  <c r="G90" i="6"/>
  <c r="E90" i="6"/>
  <c r="I84" i="6"/>
  <c r="G84" i="6"/>
  <c r="E84" i="6"/>
  <c r="I64" i="6"/>
  <c r="G64" i="6"/>
  <c r="E64" i="6"/>
  <c r="I40" i="6"/>
  <c r="E40" i="6"/>
  <c r="C18" i="6"/>
  <c r="C161" i="6"/>
  <c r="C160" i="6" s="1"/>
  <c r="C158" i="6"/>
  <c r="C157" i="6"/>
  <c r="C156" i="6"/>
  <c r="C155" i="6"/>
  <c r="C151" i="6"/>
  <c r="C152" i="6"/>
  <c r="C150" i="6"/>
  <c r="C149" i="6"/>
  <c r="C146" i="6"/>
  <c r="C145" i="6" s="1"/>
  <c r="C142" i="6"/>
  <c r="C141" i="6"/>
  <c r="C140" i="6"/>
  <c r="C137" i="6"/>
  <c r="C136" i="6"/>
  <c r="C135" i="6"/>
  <c r="C134" i="6"/>
  <c r="C133" i="6"/>
  <c r="C132" i="6"/>
  <c r="C131" i="6"/>
  <c r="C130" i="6"/>
  <c r="C129" i="6"/>
  <c r="C126" i="6"/>
  <c r="C125" i="6"/>
  <c r="C122" i="6"/>
  <c r="C121" i="6"/>
  <c r="C120" i="6"/>
  <c r="C119" i="6"/>
  <c r="C118" i="6"/>
  <c r="C117" i="6"/>
  <c r="C116" i="6"/>
  <c r="C115" i="6"/>
  <c r="C114" i="6"/>
  <c r="C113" i="6"/>
  <c r="C111" i="6"/>
  <c r="C110" i="6"/>
  <c r="C109" i="6"/>
  <c r="C108" i="6"/>
  <c r="C107" i="6"/>
  <c r="C106" i="6"/>
  <c r="C105" i="6"/>
  <c r="C97" i="6"/>
  <c r="C96" i="6" s="1"/>
  <c r="C94" i="6"/>
  <c r="C93" i="6"/>
  <c r="C92" i="6"/>
  <c r="C91" i="6"/>
  <c r="C87" i="6"/>
  <c r="C88" i="6"/>
  <c r="C86" i="6"/>
  <c r="C85" i="6"/>
  <c r="C62" i="6"/>
  <c r="C61" i="6"/>
  <c r="C58" i="6"/>
  <c r="C57" i="6"/>
  <c r="C56" i="6"/>
  <c r="C55" i="6"/>
  <c r="C54" i="6"/>
  <c r="C53" i="6"/>
  <c r="C52" i="6"/>
  <c r="C51" i="6"/>
  <c r="C50" i="6"/>
  <c r="C49" i="6"/>
  <c r="C46" i="6"/>
  <c r="C45" i="6"/>
  <c r="C44" i="6"/>
  <c r="C43" i="6"/>
  <c r="C42" i="6"/>
  <c r="C41" i="6"/>
  <c r="C73" i="6"/>
  <c r="C72" i="6"/>
  <c r="C71" i="6"/>
  <c r="C70" i="6"/>
  <c r="C69" i="6"/>
  <c r="C68" i="6"/>
  <c r="C67" i="6"/>
  <c r="C66" i="6"/>
  <c r="C65" i="6"/>
  <c r="C78" i="6"/>
  <c r="C76" i="6"/>
  <c r="C82" i="6"/>
  <c r="C81" i="6" s="1"/>
  <c r="C47" i="6"/>
  <c r="O246" i="6"/>
  <c r="M246" i="6"/>
  <c r="N246" i="6"/>
  <c r="L246" i="6"/>
  <c r="K246" i="6"/>
  <c r="J246" i="6"/>
  <c r="C245" i="6"/>
  <c r="C244" i="6"/>
  <c r="C243" i="6"/>
  <c r="C242" i="6"/>
  <c r="C241" i="6"/>
  <c r="C240" i="6"/>
  <c r="C239" i="6"/>
  <c r="O238" i="6"/>
  <c r="M238" i="6"/>
  <c r="N238" i="6"/>
  <c r="L238" i="6"/>
  <c r="K238" i="6"/>
  <c r="J238" i="6"/>
  <c r="C237" i="6"/>
  <c r="C236" i="6"/>
  <c r="C235" i="6"/>
  <c r="C234" i="6"/>
  <c r="C233" i="6"/>
  <c r="C232" i="6"/>
  <c r="C231" i="6"/>
  <c r="C230" i="6"/>
  <c r="O229" i="6"/>
  <c r="M229" i="6"/>
  <c r="N229" i="6"/>
  <c r="L229" i="6"/>
  <c r="K229" i="6"/>
  <c r="J229" i="6"/>
  <c r="C228" i="6"/>
  <c r="C227" i="6"/>
  <c r="C226" i="6"/>
  <c r="C225" i="6"/>
  <c r="C224" i="6"/>
  <c r="C223" i="6"/>
  <c r="C222" i="6"/>
  <c r="C221" i="6"/>
  <c r="O220" i="6"/>
  <c r="M220" i="6"/>
  <c r="N220" i="6"/>
  <c r="L220" i="6"/>
  <c r="K220" i="6"/>
  <c r="J220" i="6"/>
  <c r="C219" i="6"/>
  <c r="C218" i="6"/>
  <c r="O217" i="6"/>
  <c r="M217" i="6"/>
  <c r="N217" i="6"/>
  <c r="L217" i="6"/>
  <c r="J217" i="6"/>
  <c r="C216" i="6"/>
  <c r="C215" i="6"/>
  <c r="C214" i="6"/>
  <c r="C213" i="6"/>
  <c r="O212" i="6"/>
  <c r="M212" i="6"/>
  <c r="N212" i="6"/>
  <c r="L212" i="6"/>
  <c r="K212" i="6"/>
  <c r="J212" i="6"/>
  <c r="C211" i="6"/>
  <c r="C210" i="6"/>
  <c r="C209" i="6"/>
  <c r="C208" i="6"/>
  <c r="C207" i="6"/>
  <c r="C206" i="6"/>
  <c r="C205" i="6"/>
  <c r="C204" i="6"/>
  <c r="C203" i="6"/>
  <c r="C202" i="6"/>
  <c r="C201" i="6"/>
  <c r="O200" i="6"/>
  <c r="M200" i="6"/>
  <c r="N200" i="6"/>
  <c r="L200" i="6"/>
  <c r="K200" i="6"/>
  <c r="J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O186" i="6"/>
  <c r="M186" i="6"/>
  <c r="N186" i="6"/>
  <c r="L186" i="6"/>
  <c r="K186" i="6"/>
  <c r="J186" i="6"/>
  <c r="C185" i="6"/>
  <c r="C184" i="6"/>
  <c r="C183" i="6"/>
  <c r="C182" i="6"/>
  <c r="C181" i="6"/>
  <c r="C180" i="6"/>
  <c r="J178" i="6"/>
  <c r="C178" i="6" s="1"/>
  <c r="C75" i="6" l="1"/>
  <c r="I102" i="6"/>
  <c r="I164" i="6" s="1"/>
  <c r="G102" i="6"/>
  <c r="G164" i="6" s="1"/>
  <c r="E102" i="6"/>
  <c r="I38" i="6"/>
  <c r="I100" i="6" s="1"/>
  <c r="E38" i="6"/>
  <c r="G40" i="6"/>
  <c r="G38" i="6" s="1"/>
  <c r="C6" i="6" s="1"/>
  <c r="C148" i="6"/>
  <c r="C128" i="6"/>
  <c r="C104" i="6"/>
  <c r="C154" i="6"/>
  <c r="C139" i="6"/>
  <c r="C84" i="6"/>
  <c r="C90" i="6"/>
  <c r="C64" i="6"/>
  <c r="C40" i="6"/>
  <c r="C238" i="6"/>
  <c r="C246" i="6"/>
  <c r="C220" i="6"/>
  <c r="C212" i="6"/>
  <c r="C217" i="6"/>
  <c r="L250" i="6"/>
  <c r="L251" i="6" s="1"/>
  <c r="C24" i="6" s="1"/>
  <c r="N250" i="6"/>
  <c r="N251" i="6" s="1"/>
  <c r="C25" i="6" s="1"/>
  <c r="C229" i="6"/>
  <c r="C186" i="6"/>
  <c r="O250" i="6"/>
  <c r="O251" i="6" s="1"/>
  <c r="C26" i="6" s="1"/>
  <c r="K250" i="6"/>
  <c r="K251" i="6" s="1"/>
  <c r="K254" i="6" s="1"/>
  <c r="M250" i="6"/>
  <c r="M251" i="6" s="1"/>
  <c r="J250" i="6"/>
  <c r="C5" i="6" l="1"/>
  <c r="E164" i="6"/>
  <c r="C13" i="6"/>
  <c r="I166" i="6"/>
  <c r="N254" i="6" s="1"/>
  <c r="C12" i="6"/>
  <c r="C11" i="6"/>
  <c r="C102" i="6"/>
  <c r="C164" i="6" s="1"/>
  <c r="E100" i="6"/>
  <c r="C38" i="6"/>
  <c r="C100" i="6" s="1"/>
  <c r="C7" i="6"/>
  <c r="J251" i="6"/>
  <c r="J254" i="6" s="1"/>
  <c r="C27" i="6"/>
  <c r="C23" i="6"/>
  <c r="G100" i="6"/>
  <c r="G166" i="6" s="1"/>
  <c r="O254" i="6"/>
  <c r="C22" i="6"/>
  <c r="C250" i="6"/>
  <c r="E166" i="6" l="1"/>
  <c r="E167" i="6" s="1"/>
  <c r="C8" i="6"/>
  <c r="C19" i="6" s="1"/>
  <c r="C174" i="6"/>
  <c r="I167" i="6"/>
  <c r="C14" i="6"/>
  <c r="G167" i="6"/>
  <c r="L254" i="6"/>
  <c r="C166" i="6"/>
  <c r="M254" i="6" l="1"/>
  <c r="C16" i="6"/>
  <c r="C168" i="6"/>
  <c r="C167" i="6"/>
  <c r="E168" i="6"/>
  <c r="I168" i="6"/>
  <c r="G168" i="6"/>
  <c r="C29" i="6" l="1"/>
  <c r="C31" i="6" s="1"/>
  <c r="C251" i="6"/>
  <c r="C254" i="6" s="1"/>
  <c r="C255" i="6" s="1"/>
</calcChain>
</file>

<file path=xl/sharedStrings.xml><?xml version="1.0" encoding="utf-8"?>
<sst xmlns="http://schemas.openxmlformats.org/spreadsheetml/2006/main" count="367" uniqueCount="336">
  <si>
    <t xml:space="preserve">2026 FPG Budget  </t>
  </si>
  <si>
    <t>Revenue</t>
  </si>
  <si>
    <t>Industrial</t>
  </si>
  <si>
    <t xml:space="preserve">Water </t>
  </si>
  <si>
    <t>Operations</t>
  </si>
  <si>
    <t xml:space="preserve">Total Revenue </t>
  </si>
  <si>
    <t>Cost of Revenue</t>
  </si>
  <si>
    <t xml:space="preserve">Industrial </t>
  </si>
  <si>
    <t>Water</t>
  </si>
  <si>
    <t>Total COR</t>
  </si>
  <si>
    <t>Gross Profit</t>
  </si>
  <si>
    <t>Other Income</t>
  </si>
  <si>
    <t>Total Income</t>
  </si>
  <si>
    <t>Expenses</t>
  </si>
  <si>
    <t>Water &amp; Water Field Services</t>
  </si>
  <si>
    <t>Total Expenses</t>
  </si>
  <si>
    <t xml:space="preserve">Operating Profit </t>
  </si>
  <si>
    <t xml:space="preserve"> </t>
  </si>
  <si>
    <t>2026 FPG Budget</t>
  </si>
  <si>
    <t>411000 Revenue-Industrial-Flow Meter Misc.</t>
  </si>
  <si>
    <t>411110 Revenue-Industrial-Badger-Disc Meters</t>
  </si>
  <si>
    <t>411111 Revenue-Industrial-Badger-Turbine Meters</t>
  </si>
  <si>
    <t>411113 Revenue-Industrial-Badger-Mag Meters</t>
  </si>
  <si>
    <t>411114 Revenue-Industrial-Badger-Oval Gear</t>
  </si>
  <si>
    <t>411115 Revenue-Industrial-Badger-Parts</t>
  </si>
  <si>
    <t>411116 Revenue-Industrial-Badger-Flow Meter Misc.</t>
  </si>
  <si>
    <t>411118 Revenue-Industrial-Badger-Data Industrial</t>
  </si>
  <si>
    <t>411119 Revenue-Industrial-Badger-Cox</t>
  </si>
  <si>
    <t>411120 Revenue-Industrial-Badger-Wyco</t>
  </si>
  <si>
    <t>411121 Revenue-Industrial-Badger-Blancett</t>
  </si>
  <si>
    <t>411122 Revenue-Industrial-Badger-Dynasonics</t>
  </si>
  <si>
    <t>411123 Revenue-Industrial-Badger-Hedland</t>
  </si>
  <si>
    <t>411126 Revenue-Industrial-Badger-Flo-tech</t>
  </si>
  <si>
    <t>411200 Revenue-Industrial-Eastech</t>
  </si>
  <si>
    <t>412000 Revenue-Industrial-Valves Miscellaneous</t>
  </si>
  <si>
    <t>412110 Revenue-Industrial-Circor RTK</t>
  </si>
  <si>
    <t>412130 Revenue-Industrial-Circor CFTI</t>
  </si>
  <si>
    <t>412200 Revenue-Industrial-Armstrong</t>
  </si>
  <si>
    <t>412300 Revenue-Industrial-Badger-RCV</t>
  </si>
  <si>
    <t>412400 Revenue-Industrial-ControlAir</t>
  </si>
  <si>
    <t>412500 Revenue-Industrial-A-T Controls</t>
  </si>
  <si>
    <t>412700 Revenue-Industrial-Schubert &amp; Salzer</t>
  </si>
  <si>
    <t>413100 Revenue-Industrial-Mestex-LJ Wing</t>
  </si>
  <si>
    <t>413200 Revenue-Industrial-Armstrong-Heating</t>
  </si>
  <si>
    <t>414000 Revenue-Industrial-Miscellaneous</t>
  </si>
  <si>
    <t>419140 Revenue-Industrial-West(TO CHECK)</t>
  </si>
  <si>
    <t>419160 Revenue-Industrial-CDC</t>
  </si>
  <si>
    <t>419170 Revenue-Industrial-Penberthy</t>
  </si>
  <si>
    <t>430000-439999 Shipping &amp; Handling</t>
  </si>
  <si>
    <t>(Split Revenue between Industrial &amp; Water Divisions 50%)</t>
  </si>
  <si>
    <t>421010 Revenue-Water-Badger-Disc Meters</t>
  </si>
  <si>
    <t>421030 Revenue-Water-Badger-Compound &amp; Turbine</t>
  </si>
  <si>
    <t>421040 Revenue-Water-Badger-Ultrasonic Meters</t>
  </si>
  <si>
    <t>421050 Revenue-Water-Badger-Mag Meters</t>
  </si>
  <si>
    <t>421060 Revenue-Water-Badger-Encoders</t>
  </si>
  <si>
    <t>422010 Revenue-Water-Service-Badger-Beacon</t>
  </si>
  <si>
    <t>422020 Revenue-Water-Badger-AMI Endpoints</t>
  </si>
  <si>
    <t>422030 Revenue-Water-Badger-AMR Endpoints</t>
  </si>
  <si>
    <t>423010 Revenue-Water-Badger-Syrinix</t>
  </si>
  <si>
    <t>423020 Revenue-Water-Badger-Telog</t>
  </si>
  <si>
    <t>423040 Revenue-Water-Badger-ATI</t>
  </si>
  <si>
    <t>??? Revenue-Water-Badger Meter-s::can</t>
  </si>
  <si>
    <t>425000 Revenue- Water-Badger-Utility Misc</t>
  </si>
  <si>
    <t>426100 Revenue- Water-Field Support Services</t>
  </si>
  <si>
    <t>415000 Sales Revenue-Shipping</t>
  </si>
  <si>
    <t>Total Operating Income</t>
  </si>
  <si>
    <t>521010 COGS-Water-Badger-Disc Meters</t>
  </si>
  <si>
    <t>521030 COGS-Water-Badger-Compound Meters &amp; Turbine</t>
  </si>
  <si>
    <t>521040 COGS-Water-Badger-Ultrasonic Meters</t>
  </si>
  <si>
    <t>521050 COGS-Water-Badger-Mag Meters</t>
  </si>
  <si>
    <t>521060 COGS-Water-Badger-Encoders</t>
  </si>
  <si>
    <t>522010 COGS-Water-Service-Badger-Beacon</t>
  </si>
  <si>
    <t>522020 COGS-Water-Badger-AMI Endpoints</t>
  </si>
  <si>
    <t>522030 COGS-Water-Badger-AMR Endpoints</t>
  </si>
  <si>
    <t>523010 COGS-Water-Badger-Syrinix</t>
  </si>
  <si>
    <t>523020 COGS-Water-Badger-Telog</t>
  </si>
  <si>
    <t>523040 COGS-Water-Badger-ATI </t>
  </si>
  <si>
    <t>523030 COGS-Water-Badger Meter-s::can</t>
  </si>
  <si>
    <t>525000 COGS-Water-Badger-Utility Misc</t>
  </si>
  <si>
    <t>531100 COGS Shipping &amp; Handling</t>
  </si>
  <si>
    <t>Industrial Total COR</t>
  </si>
  <si>
    <t>511000-511999 Industrial - Flow Meters</t>
  </si>
  <si>
    <t>511000 COGS-Industrial-Flow Meter Misc</t>
  </si>
  <si>
    <t>511110 COGS-Industrial-Badger-Disc Meters</t>
  </si>
  <si>
    <t>511111 COGS-Industrial-Badger-Turbine Meters</t>
  </si>
  <si>
    <t>511113 COGS-Industrial-Badger-Mag Meters</t>
  </si>
  <si>
    <t>511114 COGS-Industrial-Badger-Oval Gear</t>
  </si>
  <si>
    <t>511115 COGS-Industrial-Badger-Parts</t>
  </si>
  <si>
    <t>511116 COGS-Industrial-Badger-Flow Meter Miscellaneous</t>
  </si>
  <si>
    <t>511118 COGS-Industrial-Badger-Data Industrial</t>
  </si>
  <si>
    <t>511119 COGS-Industrial-Badger-Cox</t>
  </si>
  <si>
    <t>511120 COGS-Industrial-Badger-Wyco</t>
  </si>
  <si>
    <t>511121 COGS-Industrial-Badger-Blancett</t>
  </si>
  <si>
    <t>511122 COGS-Industrial-Badger-Dynasonics</t>
  </si>
  <si>
    <t>511123 COGS-Industrial-Badger-Hedland</t>
  </si>
  <si>
    <t>511126 COGS-Industrial-Badger-Flo-tech</t>
  </si>
  <si>
    <t>511200 COGS-Industrial-Eastech</t>
  </si>
  <si>
    <t>512000-512999 Industrial - Valves</t>
  </si>
  <si>
    <t>512000 COGS-Industrial-Valves Miscellaneous</t>
  </si>
  <si>
    <t>512110 COGS-Industrial-Circor RTK</t>
  </si>
  <si>
    <t>512130 COGS-Industrial-Circor CFTI</t>
  </si>
  <si>
    <t>512200 COGS-Industrial-Armstrong</t>
  </si>
  <si>
    <t>512300 COGS-Industrial-Badger-RCV</t>
  </si>
  <si>
    <t>512400 COGS-Industrial-ControlAir</t>
  </si>
  <si>
    <t>512500 COGS-Industrial-A-T Controls</t>
  </si>
  <si>
    <t>512700 COGS-Industrial-Schubert &amp; Salzer</t>
  </si>
  <si>
    <t>513000-513999 Industrial - Heating Solutions</t>
  </si>
  <si>
    <t>513100 COGS-Industrial-Mestex-LJ Wing</t>
  </si>
  <si>
    <t>513200 COGS-Industrial-Armstrong-Heating</t>
  </si>
  <si>
    <t>514000 COGS-Industrial-Miscellaneous</t>
  </si>
  <si>
    <t>519140 COGS-Industrial-West(TO CHECK)</t>
  </si>
  <si>
    <t>519160 COGS-Industrial-CDC</t>
  </si>
  <si>
    <t>519170 COGS-Industrial-Penberthy</t>
  </si>
  <si>
    <t>Total Cost of Revenue</t>
  </si>
  <si>
    <t>Total Gross Profit</t>
  </si>
  <si>
    <t>Gross Income</t>
  </si>
  <si>
    <t xml:space="preserve">Expenses </t>
  </si>
  <si>
    <t>FPG Common</t>
  </si>
  <si>
    <t>Water Division</t>
  </si>
  <si>
    <t>Industrial Divison</t>
  </si>
  <si>
    <t>601000-609999 Finance &amp; Banking Expenses</t>
  </si>
  <si>
    <t>601600 Discounts Earned</t>
  </si>
  <si>
    <t>601800 Interest Expense</t>
  </si>
  <si>
    <t>602000 Bank Charges</t>
  </si>
  <si>
    <t>602200 Credit Card Service Fees - Expense</t>
  </si>
  <si>
    <t>602500 Miscellaneous Expense</t>
  </si>
  <si>
    <t>603000 Bad Debts</t>
  </si>
  <si>
    <t>610000-619999 Field Operations</t>
  </si>
  <si>
    <t>611000 Travel Accommodations</t>
  </si>
  <si>
    <t>611100 Travel Meals</t>
  </si>
  <si>
    <t>611200 Travel Entertainment</t>
  </si>
  <si>
    <t>611300 Travel Public Transportation</t>
  </si>
  <si>
    <t>611400 Travel Misc Expense</t>
  </si>
  <si>
    <t>612000 Fleet Mileage Reimbursement</t>
  </si>
  <si>
    <t>612100 Fleet Fuel Expenses</t>
  </si>
  <si>
    <t>612200 Fleet Other Expenses</t>
  </si>
  <si>
    <t>613000 Meals &amp; Entertainment (non-travel)</t>
  </si>
  <si>
    <t>616000 Company Meetings</t>
  </si>
  <si>
    <t>617000 Project &amp; Bid Expenses</t>
  </si>
  <si>
    <t>617010 Field Operations Supplies</t>
  </si>
  <si>
    <t>618000 Internet - Home Offices</t>
  </si>
  <si>
    <t>620000-629999 Payroll</t>
  </si>
  <si>
    <t>622100 Payroll Expense</t>
  </si>
  <si>
    <t>622120 Payroll Expense - Contract Labor</t>
  </si>
  <si>
    <t>622130 Payroll Expense - Auto Allowance</t>
  </si>
  <si>
    <t>622300 Payroll Expense - Social Security</t>
  </si>
  <si>
    <t>622310 Payroll Expense - Medicare</t>
  </si>
  <si>
    <t>622320 Payroll Expense - FUTA</t>
  </si>
  <si>
    <t>622330 Payroll Expense - SUTA</t>
  </si>
  <si>
    <t>622600 Payroll Expense - Pension/401(k)</t>
  </si>
  <si>
    <t>622800 Payroll Expense - Health Ins</t>
  </si>
  <si>
    <t>622900 Payroll Expense - Workers' Comp</t>
  </si>
  <si>
    <t>623000 Payroll Expense - Life Insurance</t>
  </si>
  <si>
    <t>630000-639999 Office</t>
  </si>
  <si>
    <t>631000 Office &amp; Building Rent</t>
  </si>
  <si>
    <t>633200 Internet - Office</t>
  </si>
  <si>
    <t>634000 Insurance</t>
  </si>
  <si>
    <t>639000 Office Sundries</t>
  </si>
  <si>
    <t>640000-649999 Warehouse &amp; Shipping Supplies</t>
  </si>
  <si>
    <t>641000 Postage/Shipping (non-COGS)</t>
  </si>
  <si>
    <t>643200 Warehouse &amp; Shipping Supplies</t>
  </si>
  <si>
    <t>650000-659999 Technology</t>
  </si>
  <si>
    <t>652000 Mobile Phones &amp; Service Contracts</t>
  </si>
  <si>
    <t>652100 Office Phones &amp; Central PBX Contract</t>
  </si>
  <si>
    <t>654100 Technology - Software</t>
  </si>
  <si>
    <t>654200 Technology - Hardware</t>
  </si>
  <si>
    <t>654300 Technology - Maintenance Fees</t>
  </si>
  <si>
    <t>654400 Technology - ERP Development</t>
  </si>
  <si>
    <t>654500 Website Maintenance</t>
  </si>
  <si>
    <t>654510 Website Development</t>
  </si>
  <si>
    <t>660000-669999 Taxes</t>
  </si>
  <si>
    <t>660000 Sales Tax</t>
  </si>
  <si>
    <t>660011 State Income Tax - California</t>
  </si>
  <si>
    <t>660012 State Income Tax - Indiana</t>
  </si>
  <si>
    <t>660110 Pass Thru Entity Tax - Kentucky</t>
  </si>
  <si>
    <t>660120 Pass Thru Entity Tax - Ohio</t>
  </si>
  <si>
    <t>660130 Pass Thru Entity Tax - Virginia</t>
  </si>
  <si>
    <t>660140 Pass Thru Entity Tax - Indiana</t>
  </si>
  <si>
    <t>660150 Pass Thru Entity Tax - California</t>
  </si>
  <si>
    <t>670000-679999 Professional Services</t>
  </si>
  <si>
    <t>671000 Legal Fees</t>
  </si>
  <si>
    <t>672000 Accounting Fees</t>
  </si>
  <si>
    <t>673000 Government Registration and Licensing Fees</t>
  </si>
  <si>
    <t>675000 Marketing - Advertising</t>
  </si>
  <si>
    <t>675500 Marketing - Tradeshow &amp; Support Services</t>
  </si>
  <si>
    <t>676000 Human Resources Fees</t>
  </si>
  <si>
    <t>676200 Recruiting Fees</t>
  </si>
  <si>
    <t>680000-699999 Miscellaneous</t>
  </si>
  <si>
    <t>681000 Contributions - Company's Behalf</t>
  </si>
  <si>
    <t>682000 Contributions - Employee's Behalf</t>
  </si>
  <si>
    <t>683000 Dues &amp; Subscriptions</t>
  </si>
  <si>
    <t>Grand Total Expenses</t>
  </si>
  <si>
    <t>FPG</t>
  </si>
  <si>
    <t>Net Profit</t>
  </si>
  <si>
    <t>Industrial Division</t>
  </si>
  <si>
    <t>Scott Young</t>
  </si>
  <si>
    <t>Chris Dobrota</t>
  </si>
  <si>
    <t>Sue Phillips</t>
  </si>
  <si>
    <t>Mark Lewis</t>
  </si>
  <si>
    <t>Laura Paris</t>
  </si>
  <si>
    <t>Carolyn Tricker</t>
  </si>
  <si>
    <t>Ryan Davis</t>
  </si>
  <si>
    <t>Tyler Martin</t>
  </si>
  <si>
    <t>John Coleman</t>
  </si>
  <si>
    <t>Steve Dohse</t>
  </si>
  <si>
    <t>Dave Zimmerman</t>
  </si>
  <si>
    <t>Nate Poindexter</t>
  </si>
  <si>
    <t>Scott</t>
  </si>
  <si>
    <t>SG&amp;A</t>
  </si>
  <si>
    <t>Telog</t>
  </si>
  <si>
    <t>s::can</t>
  </si>
  <si>
    <t>ATi</t>
  </si>
  <si>
    <t>Syrinix</t>
  </si>
  <si>
    <t>Field Services</t>
  </si>
  <si>
    <t>TOTALS</t>
  </si>
  <si>
    <t>411000 Revenue-Flow Meter Misc.</t>
  </si>
  <si>
    <t>411060 Revenue-Badger-Encoders</t>
  </si>
  <si>
    <t>411010 Revenue-Service-Badger-Beacon</t>
  </si>
  <si>
    <t>411020 Revenue-Badger-AMI Endpoints</t>
  </si>
  <si>
    <t>411030 Revenue-Badger-AMR Endpoints</t>
  </si>
  <si>
    <t>411110 Revenue-Badger-Disc Meters</t>
  </si>
  <si>
    <t>411140 Revenue-Badger-Mag Meters</t>
  </si>
  <si>
    <t>411120 Revenue-Badger-Turbine Meters</t>
  </si>
  <si>
    <t>412000 Revenue-Valves Miscellaneous</t>
  </si>
  <si>
    <t>412110 Revenue-Circor RTK</t>
  </si>
  <si>
    <t>412130 Revenue-Circor CFTI</t>
  </si>
  <si>
    <t>412200 Revenue-Armstrong</t>
  </si>
  <si>
    <t>412300 Revenue-Badger-RCV</t>
  </si>
  <si>
    <t>412400 Revenue-ControlAir</t>
  </si>
  <si>
    <t>412500 Revenue-A-T Controls</t>
  </si>
  <si>
    <t>412700 Revenue-Schubert &amp; Salzer</t>
  </si>
  <si>
    <t>412120 Revenue-Schroedahl</t>
  </si>
  <si>
    <t>413000 Revenue-Heat Exchanger Misc</t>
  </si>
  <si>
    <t>413100 Revenue-Mestex-LJ Wing</t>
  </si>
  <si>
    <t>413200 Revenue-Armstrong-Heating</t>
  </si>
  <si>
    <t>416010 Revenue-Badger-Syrinix</t>
  </si>
  <si>
    <t>416020 Revenue-Badger-Telog</t>
  </si>
  <si>
    <t>416040 Revenue-Badger-ATI</t>
  </si>
  <si>
    <t>417000 Revenue-Miscellaneous</t>
  </si>
  <si>
    <t>431000 Revenue-Shipping</t>
  </si>
  <si>
    <t>418170 Revenue-Penberthy</t>
  </si>
  <si>
    <t>418160 Revenue-CDC</t>
  </si>
  <si>
    <t>418140 Revenue-West</t>
  </si>
  <si>
    <t>414000 Revenue-Field Support Services</t>
  </si>
  <si>
    <t>414000-415999 Field Support Services</t>
  </si>
  <si>
    <t>416000-416999 Water Quality</t>
  </si>
  <si>
    <t>413000-413999 Heating Solutions</t>
  </si>
  <si>
    <t>412000-412999 Valves</t>
  </si>
  <si>
    <t>411000-411999 Flow Meters</t>
  </si>
  <si>
    <t>417000-419999 Miscellaneous</t>
  </si>
  <si>
    <t>511000 COGS-Flow Meter Misc.</t>
  </si>
  <si>
    <t>511010 COGS-Service-Badger-Beacon</t>
  </si>
  <si>
    <t>511020 COGS-Badger-AMI Endpoints</t>
  </si>
  <si>
    <t>511030 COGS-Badger-AMR Endpoints</t>
  </si>
  <si>
    <t>511060 COGS-Badger-Encoders</t>
  </si>
  <si>
    <t>511110 COGS-Badger-Disc Meters</t>
  </si>
  <si>
    <t>511120 COGS-Badger-Turbine Meters</t>
  </si>
  <si>
    <t>511140 COGS-Badger-Mag Meters</t>
  </si>
  <si>
    <t>512000 COGS-Valves Miscellaneous</t>
  </si>
  <si>
    <t>512110 COGS-Circor RTK</t>
  </si>
  <si>
    <t>512120 COGS-Schroedahl</t>
  </si>
  <si>
    <t>512130 COGS-Circor CFTI</t>
  </si>
  <si>
    <t>512200 COGS-Armstrong</t>
  </si>
  <si>
    <t>512300 COGS-Badger-RCV</t>
  </si>
  <si>
    <t>512400 COGS-ControlAir</t>
  </si>
  <si>
    <t>512500 COGS-A-T Controls</t>
  </si>
  <si>
    <t>512700 COGS-Schubert &amp; Salzer</t>
  </si>
  <si>
    <t>513000 COGS-Heat Exchanger Misc</t>
  </si>
  <si>
    <t>513100 COGS-Mestex-LJ Wing</t>
  </si>
  <si>
    <t>513200 COGS-Armstrong-Heating</t>
  </si>
  <si>
    <t>514000 COGS-Field Support Services</t>
  </si>
  <si>
    <t>526100 COGS-Water-Field Support Services</t>
  </si>
  <si>
    <t>516010 COGS-Badger-Syrinix</t>
  </si>
  <si>
    <t>516020 COGS-Badger-Telog</t>
  </si>
  <si>
    <t>516040 COGS-Badger-ATI</t>
  </si>
  <si>
    <t>517000 COGS-Miscellaneous</t>
  </si>
  <si>
    <t>518140 COGS-West</t>
  </si>
  <si>
    <t>518160 COGS-CDC</t>
  </si>
  <si>
    <t>518170 COGS-Penberthy</t>
  </si>
  <si>
    <t>531000 COGS-Shipping</t>
  </si>
  <si>
    <t>514000-515999 Field Support Services</t>
  </si>
  <si>
    <t>517000-518999 Industrial - Miscellaneous</t>
  </si>
  <si>
    <t>516000-516999 Industrial - Water Quality</t>
  </si>
  <si>
    <t>530000-539999 COGS Shipping &amp; Handling</t>
  </si>
  <si>
    <t>Total Revenue</t>
  </si>
  <si>
    <t>Field Service</t>
  </si>
  <si>
    <t>Gross Profit %</t>
  </si>
  <si>
    <t>% of Total Gross Profit</t>
  </si>
  <si>
    <t>Water &amp; Industrial Payroll</t>
  </si>
  <si>
    <t>Net Profit % (of Gross Income)</t>
  </si>
  <si>
    <t>Field Support</t>
  </si>
  <si>
    <t>INDUSTRIAL</t>
  </si>
  <si>
    <t>WATER</t>
  </si>
  <si>
    <t>FIELD SERVICES</t>
  </si>
  <si>
    <t>TOTAL</t>
  </si>
  <si>
    <t>411130 Revenue-Badger-Compound Meters</t>
  </si>
  <si>
    <t>Compound Meters</t>
  </si>
  <si>
    <t>411150 Revenue-Badger-Oval Gear</t>
  </si>
  <si>
    <t>411160 Revenue-Badger-Parts</t>
  </si>
  <si>
    <t>411170 Revenue-Badger-Flow Meter Misc.</t>
  </si>
  <si>
    <t>411190 Revenue-Badger-Data Industrial</t>
  </si>
  <si>
    <t>411200 Revenue-Badger-Cox</t>
  </si>
  <si>
    <t>411210 Revenue-Badger-Wyco</t>
  </si>
  <si>
    <t>411220 Revenue-Badger-Blancett</t>
  </si>
  <si>
    <t>411230 Revenue-Badger-Dynasonics</t>
  </si>
  <si>
    <t>411240 Revenue-Badger-Hedland</t>
  </si>
  <si>
    <t>411250 Revenue-Badger-Preso</t>
  </si>
  <si>
    <t>411260 Revenue-Badger-Vortex</t>
  </si>
  <si>
    <t>411170 Revenue-Badger-Flo-tech</t>
  </si>
  <si>
    <t>411300 Revenue-Eastech</t>
  </si>
  <si>
    <t>413400 Revenue-AIC</t>
  </si>
  <si>
    <t>511120 COGS-Badger-Compound Meters</t>
  </si>
  <si>
    <t>511250 COGS-Badger-Preso</t>
  </si>
  <si>
    <t>511260 COGS-Badger-Vortex</t>
  </si>
  <si>
    <t>511150 COGS-Badger-Oval Gear</t>
  </si>
  <si>
    <t>511160 COGS-Badger-Parts</t>
  </si>
  <si>
    <t>511170 COGS-Badger-Flow Meter Misc.</t>
  </si>
  <si>
    <t>511190 COGS-Badger-Data Industrial</t>
  </si>
  <si>
    <t>511200 COGS-Badger-Cox</t>
  </si>
  <si>
    <t>511210 COGS-Badger-Wyco</t>
  </si>
  <si>
    <t>511220 COGS-Badger-Blancett</t>
  </si>
  <si>
    <t>511230 COGS-Badger-Dynasonics</t>
  </si>
  <si>
    <t>511240 COGS-Badger-Hedland</t>
  </si>
  <si>
    <t>511270 COGS-Badger-Flo-tech</t>
  </si>
  <si>
    <t>511300 COGS-Eastech</t>
  </si>
  <si>
    <t>513400 COGS-AIC</t>
  </si>
  <si>
    <t>513400 COGS-Industrial-AIC</t>
  </si>
  <si>
    <t>416030 Revenue-Badger-s::can</t>
  </si>
  <si>
    <t>516030 COGS-Badger-s::can</t>
  </si>
  <si>
    <t>432000 Revenue-Handling Fees</t>
  </si>
  <si>
    <t>532000 COGS-Handling Fees</t>
  </si>
  <si>
    <t>601200 Depreciation Expense</t>
  </si>
  <si>
    <t>Territory</t>
  </si>
  <si>
    <t>Executive</t>
  </si>
  <si>
    <t>Territory to Staff Mapping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</si>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</sst>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666666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666666"/>
      <name val="Arial"/>
      <family val="2"/>
    </font>
    <font>
      <sz val="12"/>
      <color rgb="FF666666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666666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left" indent="2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7" fillId="0" borderId="0" xfId="0" applyNumberFormat="1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indent="2"/>
    </xf>
    <xf numFmtId="0" fontId="13" fillId="0" borderId="0" xfId="0" applyFont="1"/>
    <xf numFmtId="164" fontId="13" fillId="0" borderId="0" xfId="0" applyNumberFormat="1" applyFont="1"/>
    <xf numFmtId="0" fontId="14" fillId="0" borderId="0" xfId="0" applyFont="1" applyAlignment="1">
      <alignment horizontal="left"/>
    </xf>
    <xf numFmtId="0" fontId="7" fillId="3" borderId="0" xfId="0" applyFont="1" applyFill="1"/>
    <xf numFmtId="164" fontId="7" fillId="3" borderId="0" xfId="0" applyNumberFormat="1" applyFont="1" applyFill="1" applyAlignment="1">
      <alignment horizontal="right"/>
    </xf>
    <xf numFmtId="0" fontId="16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0" fontId="0" fillId="0" borderId="0" xfId="0" applyAlignment="1">
      <alignment horizontal="right"/>
    </xf>
    <xf numFmtId="9" fontId="8" fillId="0" borderId="0" xfId="0" applyNumberFormat="1" applyFont="1" applyAlignment="1">
      <alignment horizontal="center"/>
    </xf>
    <xf numFmtId="0" fontId="17" fillId="0" borderId="0" xfId="0" applyFont="1"/>
    <xf numFmtId="44" fontId="17" fillId="0" borderId="0" xfId="1" applyFont="1"/>
    <xf numFmtId="0" fontId="4" fillId="0" borderId="0" xfId="0" applyFo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5" fillId="3" borderId="3" xfId="0" applyFont="1" applyFill="1" applyBorder="1"/>
    <xf numFmtId="0" fontId="15" fillId="3" borderId="4" xfId="0" applyFont="1" applyFill="1" applyBorder="1"/>
    <xf numFmtId="164" fontId="15" fillId="3" borderId="6" xfId="0" applyNumberFormat="1" applyFont="1" applyFill="1" applyBorder="1" applyAlignment="1">
      <alignment horizontal="right"/>
    </xf>
    <xf numFmtId="0" fontId="14" fillId="4" borderId="3" xfId="0" applyFont="1" applyFill="1" applyBorder="1" applyAlignment="1">
      <alignment horizontal="left"/>
    </xf>
    <xf numFmtId="0" fontId="0" fillId="4" borderId="4" xfId="0" applyFill="1" applyBorder="1"/>
    <xf numFmtId="0" fontId="0" fillId="0" borderId="15" xfId="0" applyBorder="1"/>
    <xf numFmtId="0" fontId="0" fillId="0" borderId="16" xfId="0" applyBorder="1"/>
    <xf numFmtId="0" fontId="2" fillId="0" borderId="16" xfId="0" applyFont="1" applyBorder="1"/>
    <xf numFmtId="0" fontId="0" fillId="0" borderId="16" xfId="0" applyBorder="1" applyAlignment="1">
      <alignment horizontal="left" indent="2"/>
    </xf>
    <xf numFmtId="0" fontId="0" fillId="0" borderId="17" xfId="0" applyBorder="1" applyAlignment="1">
      <alignment horizontal="left" indent="2"/>
    </xf>
    <xf numFmtId="0" fontId="0" fillId="0" borderId="18" xfId="0" applyBorder="1" applyAlignment="1">
      <alignment horizontal="left" indent="2"/>
    </xf>
    <xf numFmtId="0" fontId="2" fillId="0" borderId="19" xfId="0" applyFont="1" applyBorder="1"/>
    <xf numFmtId="0" fontId="0" fillId="0" borderId="16" xfId="0" applyBorder="1" applyAlignment="1">
      <alignment horizontal="left" indent="1"/>
    </xf>
    <xf numFmtId="0" fontId="0" fillId="4" borderId="2" xfId="0" applyFill="1" applyBorder="1"/>
    <xf numFmtId="164" fontId="14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164" fontId="0" fillId="0" borderId="0" xfId="0" applyNumberFormat="1" applyAlignment="1">
      <alignment horizontal="right"/>
    </xf>
    <xf numFmtId="0" fontId="19" fillId="0" borderId="0" xfId="0" applyFont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0" fontId="20" fillId="0" borderId="0" xfId="0" applyFont="1"/>
    <xf numFmtId="16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1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7" fontId="0" fillId="0" borderId="0" xfId="2" applyNumberFormat="1" applyFont="1" applyAlignment="1">
      <alignment horizont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/>
    <xf numFmtId="0" fontId="11" fillId="0" borderId="0" xfId="0" applyFont="1" applyAlignment="1">
      <alignment horizontal="left" indent="3"/>
    </xf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4" fillId="0" borderId="0" xfId="0" applyFont="1"/>
    <xf numFmtId="0" fontId="21" fillId="0" borderId="0" xfId="0" applyFont="1" applyAlignment="1">
      <alignment horizontal="left"/>
    </xf>
    <xf numFmtId="10" fontId="21" fillId="0" borderId="0" xfId="0" applyNumberFormat="1" applyFont="1"/>
    <xf numFmtId="0" fontId="11" fillId="0" borderId="0" xfId="0" applyFont="1" applyAlignment="1">
      <alignment horizontal="right" indent="2"/>
    </xf>
    <xf numFmtId="164" fontId="15" fillId="0" borderId="7" xfId="0" applyNumberFormat="1" applyFont="1" applyBorder="1"/>
    <xf numFmtId="164" fontId="8" fillId="0" borderId="8" xfId="0" applyNumberFormat="1" applyFont="1" applyBorder="1"/>
    <xf numFmtId="0" fontId="11" fillId="0" borderId="0" xfId="0" applyFont="1"/>
    <xf numFmtId="164" fontId="8" fillId="0" borderId="9" xfId="0" applyNumberFormat="1" applyFont="1" applyBorder="1"/>
    <xf numFmtId="164" fontId="15" fillId="0" borderId="10" xfId="0" applyNumberFormat="1" applyFont="1" applyBorder="1"/>
    <xf numFmtId="164" fontId="15" fillId="0" borderId="0" xfId="0" applyNumberFormat="1" applyFont="1"/>
    <xf numFmtId="0" fontId="2" fillId="0" borderId="0" xfId="0" applyFont="1" applyAlignment="1">
      <alignment horizontal="left" vertical="center" indent="2"/>
    </xf>
    <xf numFmtId="164" fontId="8" fillId="0" borderId="0" xfId="0" applyNumberFormat="1" applyFont="1" applyAlignment="1">
      <alignment horizontal="right"/>
    </xf>
    <xf numFmtId="0" fontId="0" fillId="0" borderId="0" xfId="0" applyAlignment="1">
      <alignment horizontal="right" indent="2"/>
    </xf>
    <xf numFmtId="0" fontId="10" fillId="0" borderId="0" xfId="0" applyFont="1" applyAlignment="1">
      <alignment horizontal="right"/>
    </xf>
    <xf numFmtId="164" fontId="8" fillId="0" borderId="0" xfId="0" applyNumberFormat="1" applyFont="1" applyAlignment="1">
      <alignment horizontal="right" indent="1"/>
    </xf>
    <xf numFmtId="0" fontId="5" fillId="0" borderId="0" xfId="0" applyFont="1" applyAlignment="1">
      <alignment horizontal="right" indent="2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right" indent="1"/>
    </xf>
    <xf numFmtId="0" fontId="0" fillId="4" borderId="4" xfId="0" applyFill="1" applyBorder="1" applyAlignment="1">
      <alignment horizontal="right"/>
    </xf>
    <xf numFmtId="44" fontId="17" fillId="0" borderId="0" xfId="1" applyFont="1" applyAlignment="1">
      <alignment horizontal="right"/>
    </xf>
    <xf numFmtId="0" fontId="2" fillId="0" borderId="0" xfId="0" applyFont="1" applyAlignment="1">
      <alignment horizontal="right" vertical="center" indent="2"/>
    </xf>
    <xf numFmtId="0" fontId="11" fillId="0" borderId="0" xfId="0" applyFont="1" applyAlignment="1">
      <alignment horizontal="right"/>
    </xf>
    <xf numFmtId="0" fontId="0" fillId="4" borderId="2" xfId="0" applyFill="1" applyBorder="1" applyAlignment="1">
      <alignment horizontal="right"/>
    </xf>
    <xf numFmtId="164" fontId="8" fillId="0" borderId="0" xfId="0" applyNumberFormat="1" applyFont="1" applyAlignment="1">
      <alignment horizontal="left" indent="2"/>
    </xf>
    <xf numFmtId="0" fontId="8" fillId="0" borderId="0" xfId="0" applyFont="1" applyAlignment="1">
      <alignment horizontal="right" indent="2"/>
    </xf>
    <xf numFmtId="0" fontId="25" fillId="0" borderId="0" xfId="0" applyFont="1" applyAlignment="1">
      <alignment horizontal="left" indent="2"/>
    </xf>
    <xf numFmtId="0" fontId="7" fillId="0" borderId="0" xfId="0" applyFont="1" applyAlignment="1">
      <alignment horizontal="right" indent="2"/>
    </xf>
    <xf numFmtId="0" fontId="2" fillId="4" borderId="2" xfId="0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164" fontId="15" fillId="3" borderId="4" xfId="0" applyNumberFormat="1" applyFont="1" applyFill="1" applyBorder="1" applyAlignment="1">
      <alignment horizontal="right"/>
    </xf>
    <xf numFmtId="0" fontId="23" fillId="4" borderId="4" xfId="0" applyFont="1" applyFill="1" applyBorder="1"/>
    <xf numFmtId="164" fontId="15" fillId="4" borderId="4" xfId="0" applyNumberFormat="1" applyFont="1" applyFill="1" applyBorder="1" applyAlignment="1">
      <alignment horizontal="right"/>
    </xf>
    <xf numFmtId="0" fontId="23" fillId="0" borderId="0" xfId="0" applyFont="1"/>
    <xf numFmtId="0" fontId="7" fillId="2" borderId="3" xfId="0" applyFont="1" applyFill="1" applyBorder="1"/>
    <xf numFmtId="164" fontId="7" fillId="2" borderId="4" xfId="0" applyNumberFormat="1" applyFont="1" applyFill="1" applyBorder="1" applyAlignment="1">
      <alignment horizontal="right"/>
    </xf>
    <xf numFmtId="0" fontId="7" fillId="2" borderId="4" xfId="0" applyFont="1" applyFill="1" applyBorder="1"/>
    <xf numFmtId="164" fontId="7" fillId="2" borderId="6" xfId="0" applyNumberFormat="1" applyFont="1" applyFill="1" applyBorder="1" applyAlignment="1">
      <alignment horizontal="right"/>
    </xf>
    <xf numFmtId="44" fontId="14" fillId="0" borderId="0" xfId="1" applyFont="1" applyAlignment="1">
      <alignment horizontal="right"/>
    </xf>
    <xf numFmtId="0" fontId="14" fillId="0" borderId="0" xfId="0" applyFont="1"/>
    <xf numFmtId="0" fontId="0" fillId="0" borderId="20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2" fillId="3" borderId="13" xfId="0" applyNumberFormat="1" applyFont="1" applyFill="1" applyBorder="1" applyAlignment="1">
      <alignment horizontal="right"/>
    </xf>
    <xf numFmtId="164" fontId="2" fillId="4" borderId="14" xfId="0" applyNumberFormat="1" applyFont="1" applyFill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11" fillId="0" borderId="2" xfId="0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64" fontId="23" fillId="0" borderId="7" xfId="0" applyNumberFormat="1" applyFont="1" applyBorder="1"/>
    <xf numFmtId="164" fontId="23" fillId="0" borderId="8" xfId="0" applyNumberFormat="1" applyFont="1" applyBorder="1"/>
    <xf numFmtId="164" fontId="8" fillId="5" borderId="0" xfId="0" applyNumberFormat="1" applyFont="1" applyFill="1" applyAlignment="1">
      <alignment horizontal="right"/>
    </xf>
    <xf numFmtId="164" fontId="23" fillId="5" borderId="8" xfId="0" applyNumberFormat="1" applyFont="1" applyFill="1" applyBorder="1"/>
    <xf numFmtId="164" fontId="8" fillId="5" borderId="8" xfId="0" applyNumberFormat="1" applyFont="1" applyFill="1" applyBorder="1"/>
    <xf numFmtId="164" fontId="14" fillId="0" borderId="0" xfId="0" applyNumberFormat="1" applyFont="1" applyAlignment="1">
      <alignment horizontal="right"/>
    </xf>
    <xf numFmtId="167" fontId="2" fillId="0" borderId="0" xfId="2" applyNumberFormat="1" applyFont="1" applyAlignment="1">
      <alignment horizontal="center"/>
    </xf>
    <xf numFmtId="0" fontId="9" fillId="0" borderId="0" xfId="0" applyFont="1" applyAlignment="1">
      <alignment horizontal="left" indent="1"/>
    </xf>
    <xf numFmtId="0" fontId="11" fillId="0" borderId="2" xfId="0" applyFont="1" applyBorder="1" applyAlignment="1">
      <alignment horizontal="left" indent="3"/>
    </xf>
    <xf numFmtId="164" fontId="15" fillId="4" borderId="6" xfId="0" applyNumberFormat="1" applyFont="1" applyFill="1" applyBorder="1" applyAlignment="1">
      <alignment horizontal="right"/>
    </xf>
    <xf numFmtId="44" fontId="2" fillId="4" borderId="6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0" xfId="0" applyNumberFormat="1" applyFont="1" applyAlignment="1">
      <alignment horizontal="center"/>
    </xf>
    <xf numFmtId="167" fontId="0" fillId="0" borderId="0" xfId="2" applyNumberFormat="1" applyFont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0" fontId="2" fillId="0" borderId="0" xfId="2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BCD-3087-415E-B90E-44ADC2EA1396}">
  <sheetPr>
    <outlinePr summaryBelow="0" summaryRight="0"/>
  </sheetPr>
  <dimension ref="B2:V260"/>
  <sheetViews>
    <sheetView tabSelected="1" zoomScaleNormal="100" workbookViewId="0"/>
  </sheetViews>
  <sheetFormatPr defaultRowHeight="14.6" outlineLevelRow="1" outlineLevelCol="1" x14ac:dyDescent="0.4"/>
  <cols>
    <col min="1" max="1" width="3.15234375" customWidth="1"/>
    <col min="2" max="2" width="49.23046875" bestFit="1" customWidth="1"/>
    <col min="3" max="3" width="20.84375" style="62" customWidth="1" collapsed="1"/>
    <col min="4" max="4" width="52.69140625" style="29" hidden="1" customWidth="1" outlineLevel="1"/>
    <col min="5" max="5" width="14.23046875" hidden="1" customWidth="1" outlineLevel="1"/>
    <col min="6" max="6" width="50.15234375" style="29" hidden="1" customWidth="1" outlineLevel="1"/>
    <col min="7" max="7" width="14.23046875" style="29" hidden="1" customWidth="1" outlineLevel="1"/>
    <col min="8" max="8" width="40.69140625" style="29" hidden="1" customWidth="1" outlineLevel="1"/>
    <col min="9" max="9" width="13.84375" style="29" hidden="1" customWidth="1" outlineLevel="1"/>
    <col min="10" max="11" width="17.23046875" style="8" customWidth="1"/>
    <col min="12" max="13" width="17.15234375" customWidth="1"/>
    <col min="14" max="14" width="17" customWidth="1"/>
    <col min="15" max="15" width="17.15234375" customWidth="1"/>
    <col min="16" max="16" width="36.69140625" customWidth="1"/>
    <col min="17" max="17" width="30.23046875" customWidth="1"/>
    <col min="18" max="18" width="19.23046875" customWidth="1"/>
    <col min="19" max="19" width="12.69140625" bestFit="1" customWidth="1"/>
    <col min="20" max="20" width="21.23046875" bestFit="1" customWidth="1"/>
    <col min="22" max="22" width="9.23046875" bestFit="1" customWidth="1"/>
  </cols>
  <sheetData>
    <row r="2" spans="2:19" ht="21" thickBot="1" x14ac:dyDescent="0.6">
      <c r="B2" s="1" t="s">
        <v>0</v>
      </c>
    </row>
    <row r="3" spans="2:19" x14ac:dyDescent="0.4">
      <c r="B3" s="42"/>
      <c r="C3" s="116"/>
      <c r="D3" s="62"/>
    </row>
    <row r="4" spans="2:19" ht="14.7" customHeight="1" x14ac:dyDescent="0.4">
      <c r="B4" s="44" t="s">
        <v>1</v>
      </c>
      <c r="C4" s="2"/>
      <c r="D4" s="62"/>
      <c r="E4" s="3"/>
      <c r="F4" s="62"/>
      <c r="G4" s="62"/>
      <c r="H4" s="62"/>
      <c r="I4" s="62"/>
    </row>
    <row r="5" spans="2:19" x14ac:dyDescent="0.4">
      <c r="B5" s="45" t="s">
        <v>2</v>
      </c>
      <c r="C5" s="117">
        <f>E38</f>
        <v>2704500</v>
      </c>
      <c r="D5" s="62"/>
      <c r="E5" s="4"/>
      <c r="F5" s="88"/>
      <c r="G5" s="88"/>
      <c r="H5" s="88"/>
      <c r="I5" s="88"/>
    </row>
    <row r="6" spans="2:19" x14ac:dyDescent="0.4">
      <c r="B6" s="45" t="s">
        <v>3</v>
      </c>
      <c r="C6" s="117">
        <f>G38</f>
        <v>10638750</v>
      </c>
      <c r="D6" s="151"/>
      <c r="E6" s="4"/>
      <c r="F6" s="88"/>
      <c r="G6" s="88"/>
      <c r="H6" s="88"/>
      <c r="I6" s="88"/>
    </row>
    <row r="7" spans="2:19" x14ac:dyDescent="0.4">
      <c r="B7" s="46" t="s">
        <v>290</v>
      </c>
      <c r="C7" s="118">
        <f>I38</f>
        <v>29700</v>
      </c>
      <c r="D7" s="62"/>
      <c r="E7" s="4"/>
      <c r="F7" s="88"/>
      <c r="G7" s="88"/>
      <c r="H7" s="88"/>
      <c r="I7" s="88"/>
    </row>
    <row r="8" spans="2:19" ht="15" thickBot="1" x14ac:dyDescent="0.45">
      <c r="B8" s="47" t="s">
        <v>5</v>
      </c>
      <c r="C8" s="119">
        <f>SUM(C5:C7)</f>
        <v>13372950</v>
      </c>
      <c r="D8" s="62"/>
      <c r="E8" s="4"/>
      <c r="F8" s="88"/>
      <c r="G8" s="88"/>
      <c r="H8" s="88"/>
      <c r="I8" s="88"/>
    </row>
    <row r="9" spans="2:19" ht="23.5" customHeight="1" x14ac:dyDescent="0.4">
      <c r="B9" s="43"/>
      <c r="C9" s="120"/>
      <c r="D9" s="62"/>
    </row>
    <row r="10" spans="2:19" x14ac:dyDescent="0.4">
      <c r="B10" s="44" t="s">
        <v>6</v>
      </c>
      <c r="C10" s="120"/>
      <c r="D10" s="62"/>
      <c r="E10" s="3"/>
      <c r="F10" s="62"/>
      <c r="G10" s="62"/>
      <c r="H10" s="62"/>
      <c r="I10" s="62"/>
      <c r="K10"/>
    </row>
    <row r="11" spans="2:19" x14ac:dyDescent="0.4">
      <c r="B11" s="45" t="s">
        <v>7</v>
      </c>
      <c r="C11" s="117">
        <f>E102</f>
        <v>2028849</v>
      </c>
      <c r="D11" s="62"/>
      <c r="E11" s="4"/>
      <c r="F11" s="88"/>
      <c r="G11" s="88"/>
      <c r="H11" s="88"/>
      <c r="I11" s="88"/>
      <c r="J11" s="150"/>
      <c r="K11" s="6"/>
    </row>
    <row r="12" spans="2:19" x14ac:dyDescent="0.4">
      <c r="B12" s="45" t="s">
        <v>8</v>
      </c>
      <c r="C12" s="117">
        <f>G102</f>
        <v>8176652.2673500003</v>
      </c>
      <c r="D12" s="62"/>
      <c r="E12" s="4"/>
      <c r="F12" s="88"/>
      <c r="G12" s="88"/>
      <c r="H12" s="88"/>
      <c r="I12" s="88"/>
      <c r="K12"/>
      <c r="S12" s="5"/>
    </row>
    <row r="13" spans="2:19" x14ac:dyDescent="0.4">
      <c r="B13" s="46" t="s">
        <v>290</v>
      </c>
      <c r="C13" s="117">
        <f>I102</f>
        <v>0</v>
      </c>
      <c r="D13" s="62"/>
      <c r="E13" s="4"/>
      <c r="F13" s="88"/>
      <c r="G13" s="88"/>
      <c r="H13" s="88"/>
      <c r="I13" s="88"/>
      <c r="K13" s="63"/>
      <c r="M13" s="54"/>
      <c r="O13" s="54"/>
    </row>
    <row r="14" spans="2:19" ht="15" thickBot="1" x14ac:dyDescent="0.45">
      <c r="B14" s="47" t="s">
        <v>9</v>
      </c>
      <c r="C14" s="121">
        <f>SUM(C11:C13)</f>
        <v>10205501.267349999</v>
      </c>
      <c r="D14" s="62"/>
      <c r="E14" s="4"/>
      <c r="F14" s="88"/>
      <c r="G14" s="88"/>
      <c r="H14" s="88"/>
      <c r="I14" s="88"/>
      <c r="K14"/>
      <c r="M14" s="56"/>
      <c r="N14" s="3"/>
      <c r="O14" s="56"/>
      <c r="S14" s="5"/>
    </row>
    <row r="15" spans="2:19" x14ac:dyDescent="0.4">
      <c r="B15" s="43"/>
      <c r="C15" s="120"/>
      <c r="D15" s="62"/>
      <c r="K15"/>
      <c r="M15" s="56"/>
      <c r="N15" s="3"/>
      <c r="O15" s="56"/>
    </row>
    <row r="16" spans="2:19" ht="15" thickBot="1" x14ac:dyDescent="0.45">
      <c r="B16" s="48" t="s">
        <v>10</v>
      </c>
      <c r="C16" s="122">
        <f>+C8-C14</f>
        <v>3167448.7326500006</v>
      </c>
      <c r="D16" s="62"/>
      <c r="E16" s="3"/>
      <c r="F16" s="62"/>
      <c r="G16" s="62"/>
      <c r="H16" s="62"/>
      <c r="I16" s="62"/>
      <c r="K16"/>
      <c r="M16" s="55"/>
      <c r="N16" s="3"/>
      <c r="O16" s="55"/>
      <c r="R16" s="6"/>
      <c r="S16" s="6"/>
    </row>
    <row r="17" spans="2:20" ht="15" thickTop="1" x14ac:dyDescent="0.4">
      <c r="B17" s="44"/>
      <c r="C17" s="117"/>
      <c r="D17" s="62"/>
      <c r="E17" s="3"/>
      <c r="F17" s="62"/>
      <c r="G17" s="62"/>
      <c r="H17" s="62"/>
      <c r="I17" s="62"/>
      <c r="K17"/>
      <c r="S17" s="6"/>
      <c r="T17" s="6"/>
    </row>
    <row r="18" spans="2:20" x14ac:dyDescent="0.4">
      <c r="B18" s="44" t="s">
        <v>11</v>
      </c>
      <c r="C18" s="117">
        <f>C172</f>
        <v>7000</v>
      </c>
      <c r="D18" s="62"/>
      <c r="E18" s="3"/>
      <c r="F18" s="62"/>
      <c r="G18" s="62"/>
      <c r="H18" s="62"/>
      <c r="I18" s="62"/>
      <c r="K18"/>
    </row>
    <row r="19" spans="2:20" ht="15.45" customHeight="1" x14ac:dyDescent="0.4">
      <c r="B19" s="49" t="s">
        <v>12</v>
      </c>
      <c r="C19" s="123">
        <f>+C18+C8</f>
        <v>13379950</v>
      </c>
      <c r="D19" s="62"/>
      <c r="K19"/>
      <c r="T19" s="6"/>
    </row>
    <row r="20" spans="2:20" ht="7.95" customHeight="1" x14ac:dyDescent="0.4">
      <c r="B20" s="49"/>
      <c r="C20" s="117"/>
      <c r="D20" s="62"/>
      <c r="K20"/>
      <c r="T20" s="6"/>
    </row>
    <row r="21" spans="2:20" x14ac:dyDescent="0.4">
      <c r="B21" s="44" t="s">
        <v>13</v>
      </c>
      <c r="C21" s="120"/>
      <c r="D21" s="62"/>
      <c r="E21" s="3"/>
      <c r="F21" s="62"/>
      <c r="G21" s="62"/>
      <c r="H21" s="62"/>
      <c r="I21" s="62"/>
      <c r="K21"/>
    </row>
    <row r="22" spans="2:20" x14ac:dyDescent="0.4">
      <c r="B22" s="45" t="s">
        <v>207</v>
      </c>
      <c r="C22" s="117">
        <f>+K251</f>
        <v>38211.39</v>
      </c>
      <c r="D22" s="62"/>
      <c r="E22" s="3"/>
      <c r="F22" s="62"/>
      <c r="G22" s="62"/>
      <c r="H22" s="62"/>
      <c r="I22" s="62"/>
      <c r="K22"/>
    </row>
    <row r="23" spans="2:20" x14ac:dyDescent="0.4">
      <c r="B23" s="45" t="s">
        <v>2</v>
      </c>
      <c r="C23" s="117">
        <f>+M251</f>
        <v>42708</v>
      </c>
      <c r="D23" s="62"/>
      <c r="E23" s="4"/>
      <c r="F23" s="88"/>
      <c r="G23" s="88"/>
      <c r="H23" s="88"/>
      <c r="I23" s="88"/>
      <c r="K23"/>
    </row>
    <row r="24" spans="2:20" x14ac:dyDescent="0.4">
      <c r="B24" s="45" t="s">
        <v>14</v>
      </c>
      <c r="C24" s="117">
        <f>+L251</f>
        <v>86720</v>
      </c>
      <c r="D24" s="62"/>
      <c r="E24" s="4"/>
      <c r="F24" s="88"/>
      <c r="G24" s="88"/>
      <c r="H24" s="88"/>
      <c r="I24" s="88"/>
      <c r="K24"/>
      <c r="S24" s="6"/>
      <c r="T24" s="6"/>
    </row>
    <row r="25" spans="2:20" x14ac:dyDescent="0.4">
      <c r="B25" s="45" t="s">
        <v>285</v>
      </c>
      <c r="C25" s="117">
        <f>N251</f>
        <v>13020</v>
      </c>
      <c r="D25" s="62"/>
      <c r="E25" s="4"/>
      <c r="F25" s="88"/>
      <c r="G25" s="88"/>
      <c r="H25" s="88"/>
      <c r="I25" s="88"/>
      <c r="K25"/>
      <c r="S25" s="6"/>
      <c r="T25" s="6"/>
    </row>
    <row r="26" spans="2:20" x14ac:dyDescent="0.4">
      <c r="B26" s="45" t="s">
        <v>4</v>
      </c>
      <c r="C26" s="117">
        <f>+O251</f>
        <v>11100</v>
      </c>
      <c r="D26" s="62"/>
      <c r="E26" s="4"/>
      <c r="F26" s="88"/>
      <c r="G26" s="88"/>
      <c r="H26" s="88"/>
      <c r="I26" s="88"/>
      <c r="K26"/>
      <c r="R26" s="6"/>
    </row>
    <row r="27" spans="2:20" x14ac:dyDescent="0.4">
      <c r="B27" s="45" t="s">
        <v>208</v>
      </c>
      <c r="C27" s="117">
        <f>J250</f>
        <v>382403.10000000003</v>
      </c>
      <c r="D27" s="62"/>
      <c r="E27" s="4"/>
      <c r="F27" s="88"/>
      <c r="G27" s="88"/>
      <c r="H27" s="88"/>
      <c r="I27" s="88"/>
      <c r="K27"/>
      <c r="R27" s="6"/>
    </row>
    <row r="28" spans="2:20" x14ac:dyDescent="0.4">
      <c r="B28" s="46" t="s">
        <v>288</v>
      </c>
      <c r="C28" s="118">
        <f>C200</f>
        <v>1478458.13</v>
      </c>
      <c r="E28" s="149"/>
      <c r="F28" s="88"/>
      <c r="G28" s="88"/>
      <c r="H28" s="88"/>
      <c r="I28" s="88"/>
      <c r="K28"/>
      <c r="R28" s="6"/>
    </row>
    <row r="29" spans="2:20" ht="15" thickBot="1" x14ac:dyDescent="0.45">
      <c r="B29" s="47" t="s">
        <v>15</v>
      </c>
      <c r="C29" s="124">
        <f>SUM(C22:C28)</f>
        <v>2052620.6199999999</v>
      </c>
      <c r="E29" s="8"/>
      <c r="F29" s="88"/>
      <c r="G29" s="88"/>
      <c r="H29" s="88"/>
      <c r="I29" s="88"/>
      <c r="K29"/>
    </row>
    <row r="30" spans="2:20" ht="13" customHeight="1" thickBot="1" x14ac:dyDescent="0.45">
      <c r="B30" s="43"/>
      <c r="C30" s="120"/>
      <c r="D30" s="58"/>
      <c r="K30"/>
    </row>
    <row r="31" spans="2:20" ht="15" thickBot="1" x14ac:dyDescent="0.45">
      <c r="B31" s="146" t="s">
        <v>16</v>
      </c>
      <c r="C31" s="125">
        <f>+C16+C18-C29</f>
        <v>1121828.1126500007</v>
      </c>
      <c r="E31" s="63"/>
      <c r="F31" s="126"/>
      <c r="G31" s="126"/>
      <c r="H31" s="126"/>
      <c r="I31" s="126"/>
      <c r="K31"/>
    </row>
    <row r="32" spans="2:20" x14ac:dyDescent="0.4">
      <c r="B32" s="7" t="s">
        <v>17</v>
      </c>
      <c r="E32" s="6"/>
      <c r="F32" s="53"/>
      <c r="G32" s="53"/>
      <c r="H32" s="148"/>
      <c r="K32"/>
      <c r="S32" s="6"/>
    </row>
    <row r="33" spans="2:16" x14ac:dyDescent="0.4">
      <c r="E33" s="6"/>
      <c r="F33" s="53"/>
      <c r="G33" s="53"/>
      <c r="H33" s="148"/>
      <c r="K33"/>
      <c r="O33" s="9"/>
    </row>
    <row r="34" spans="2:16" x14ac:dyDescent="0.4">
      <c r="E34" s="6"/>
      <c r="F34" s="53"/>
      <c r="G34" s="53"/>
      <c r="H34" s="148"/>
      <c r="O34" s="6" t="s">
        <v>17</v>
      </c>
      <c r="P34" s="6" t="s">
        <v>17</v>
      </c>
    </row>
    <row r="35" spans="2:16" s="60" customFormat="1" ht="20.6" x14ac:dyDescent="0.55000000000000004">
      <c r="B35" s="1" t="s">
        <v>18</v>
      </c>
      <c r="C35" s="142"/>
      <c r="D35" s="143"/>
      <c r="F35" s="143"/>
      <c r="G35" s="143"/>
      <c r="H35" s="143"/>
      <c r="I35" s="143"/>
      <c r="J35" s="77"/>
      <c r="L35" s="78"/>
    </row>
    <row r="36" spans="2:16" s="144" customFormat="1" ht="15.9" x14ac:dyDescent="0.45">
      <c r="C36" s="144" t="s">
        <v>294</v>
      </c>
      <c r="E36" s="144" t="s">
        <v>291</v>
      </c>
      <c r="G36" s="144" t="s">
        <v>292</v>
      </c>
      <c r="I36" s="144" t="s">
        <v>293</v>
      </c>
      <c r="J36" s="145"/>
    </row>
    <row r="37" spans="2:16" x14ac:dyDescent="0.4">
      <c r="B37" s="3"/>
      <c r="D37" s="62"/>
      <c r="E37" s="29"/>
      <c r="F37"/>
      <c r="J37" s="5"/>
      <c r="K37"/>
    </row>
    <row r="38" spans="2:16" x14ac:dyDescent="0.4">
      <c r="B38" s="10" t="s">
        <v>284</v>
      </c>
      <c r="C38" s="11">
        <f>C40+C64+C75+C81+C84+C90+C96</f>
        <v>13372950</v>
      </c>
      <c r="D38" s="11"/>
      <c r="E38" s="11">
        <f>E40+E64+E75+E81+E84+E90+E96</f>
        <v>2704500</v>
      </c>
      <c r="F38" s="10"/>
      <c r="G38" s="11">
        <f>G40+G64+G75+G81+G84+G90+G96</f>
        <v>10638750</v>
      </c>
      <c r="H38" s="11"/>
      <c r="I38" s="11">
        <f>I40+I64+I75+I81+I84+I90+I96</f>
        <v>29700</v>
      </c>
      <c r="J38"/>
      <c r="K38"/>
    </row>
    <row r="39" spans="2:16" x14ac:dyDescent="0.4">
      <c r="J39" s="12"/>
      <c r="K39" s="12"/>
      <c r="L39" s="12"/>
      <c r="N39" s="6"/>
    </row>
    <row r="40" spans="2:16" collapsed="1" x14ac:dyDescent="0.4">
      <c r="B40" s="13" t="s">
        <v>248</v>
      </c>
      <c r="C40" s="15">
        <f>SUM(C41:C62)</f>
        <v>10969450</v>
      </c>
      <c r="D40" s="89"/>
      <c r="E40" s="15">
        <f>SUM(E41:E62)</f>
        <v>780700</v>
      </c>
      <c r="F40" s="89"/>
      <c r="G40" s="15">
        <f>SUM(G41:G62)</f>
        <v>10188750</v>
      </c>
      <c r="H40" s="89"/>
      <c r="I40" s="15">
        <f>SUM(I41:I62)</f>
        <v>0</v>
      </c>
      <c r="J40" s="12"/>
      <c r="K40" s="12"/>
      <c r="L40" s="16"/>
      <c r="N40" s="6"/>
      <c r="O40" s="6"/>
    </row>
    <row r="41" spans="2:16" ht="15.45" hidden="1" outlineLevel="1" x14ac:dyDescent="0.4">
      <c r="B41" s="71" t="s">
        <v>215</v>
      </c>
      <c r="C41" s="87">
        <f t="shared" ref="C41:C59" si="0">G41+E41+I41</f>
        <v>0</v>
      </c>
      <c r="D41" s="71" t="s">
        <v>19</v>
      </c>
      <c r="E41" s="87">
        <v>0</v>
      </c>
      <c r="F41" s="17"/>
      <c r="G41" s="87"/>
      <c r="H41" s="87"/>
      <c r="I41" s="87"/>
      <c r="J41" s="19"/>
      <c r="K41" s="12"/>
      <c r="L41" s="6"/>
      <c r="M41" s="16"/>
      <c r="O41" s="6"/>
    </row>
    <row r="42" spans="2:16" ht="15.45" hidden="1" outlineLevel="1" x14ac:dyDescent="0.4">
      <c r="B42" s="71" t="s">
        <v>217</v>
      </c>
      <c r="C42" s="87">
        <f t="shared" si="0"/>
        <v>70000</v>
      </c>
      <c r="D42" s="71"/>
      <c r="E42" s="87"/>
      <c r="F42" s="18" t="s">
        <v>55</v>
      </c>
      <c r="G42" s="87">
        <v>70000</v>
      </c>
      <c r="H42" s="87"/>
      <c r="I42" s="87"/>
      <c r="J42" s="19"/>
      <c r="K42" s="12"/>
      <c r="L42" s="6"/>
      <c r="M42" s="12"/>
    </row>
    <row r="43" spans="2:16" ht="15.45" hidden="1" outlineLevel="1" x14ac:dyDescent="0.4">
      <c r="B43" s="71" t="s">
        <v>218</v>
      </c>
      <c r="C43" s="87">
        <f t="shared" si="0"/>
        <v>3126250</v>
      </c>
      <c r="D43" s="71"/>
      <c r="E43" s="87"/>
      <c r="F43" s="18" t="s">
        <v>56</v>
      </c>
      <c r="G43" s="87">
        <v>3126250</v>
      </c>
      <c r="H43" s="87"/>
      <c r="I43" s="87"/>
      <c r="J43" s="19"/>
      <c r="K43" s="12"/>
      <c r="L43" s="6"/>
      <c r="M43" s="12"/>
    </row>
    <row r="44" spans="2:16" ht="15.45" hidden="1" outlineLevel="1" x14ac:dyDescent="0.4">
      <c r="B44" s="71" t="s">
        <v>219</v>
      </c>
      <c r="C44" s="87">
        <f t="shared" si="0"/>
        <v>2412500</v>
      </c>
      <c r="D44" s="71"/>
      <c r="E44" s="87"/>
      <c r="F44" s="18" t="s">
        <v>57</v>
      </c>
      <c r="G44" s="87">
        <v>2412500</v>
      </c>
      <c r="H44" s="87"/>
      <c r="I44" s="87"/>
      <c r="J44" s="19"/>
      <c r="K44" s="12"/>
      <c r="L44" s="6"/>
      <c r="M44" s="12"/>
    </row>
    <row r="45" spans="2:16" ht="15.45" hidden="1" outlineLevel="1" x14ac:dyDescent="0.4">
      <c r="B45" s="71" t="s">
        <v>216</v>
      </c>
      <c r="C45" s="87">
        <f t="shared" si="0"/>
        <v>480000</v>
      </c>
      <c r="D45" s="71"/>
      <c r="E45" s="87"/>
      <c r="F45" s="18" t="s">
        <v>54</v>
      </c>
      <c r="G45" s="87">
        <v>480000</v>
      </c>
      <c r="H45" s="87"/>
      <c r="I45" s="87"/>
      <c r="J45" s="19"/>
      <c r="K45" s="12"/>
      <c r="L45" s="6"/>
      <c r="M45" s="12"/>
    </row>
    <row r="46" spans="2:16" ht="15.45" hidden="1" outlineLevel="1" x14ac:dyDescent="0.4">
      <c r="B46" s="71" t="s">
        <v>220</v>
      </c>
      <c r="C46" s="87">
        <f t="shared" si="0"/>
        <v>3430000</v>
      </c>
      <c r="D46" s="71" t="s">
        <v>20</v>
      </c>
      <c r="E46" s="87">
        <v>150000</v>
      </c>
      <c r="F46" s="18" t="s">
        <v>50</v>
      </c>
      <c r="G46" s="87">
        <v>3280000</v>
      </c>
      <c r="H46" s="87"/>
      <c r="I46" s="87"/>
      <c r="J46" s="19"/>
      <c r="K46" s="12"/>
      <c r="L46" s="6"/>
      <c r="M46" s="16"/>
      <c r="O46" s="6"/>
    </row>
    <row r="47" spans="2:16" ht="15.45" hidden="1" outlineLevel="1" x14ac:dyDescent="0.4">
      <c r="B47" s="71" t="s">
        <v>222</v>
      </c>
      <c r="C47" s="87">
        <f t="shared" si="0"/>
        <v>167000</v>
      </c>
      <c r="D47" s="71" t="s">
        <v>21</v>
      </c>
      <c r="E47" s="87">
        <v>57000</v>
      </c>
      <c r="F47" s="18" t="s">
        <v>51</v>
      </c>
      <c r="G47" s="87">
        <v>110000</v>
      </c>
      <c r="H47" s="87"/>
      <c r="I47" s="87"/>
      <c r="J47" s="19"/>
      <c r="K47" s="12"/>
      <c r="L47" s="6"/>
      <c r="M47" s="12"/>
    </row>
    <row r="48" spans="2:16" ht="15.45" hidden="1" outlineLevel="1" x14ac:dyDescent="0.4">
      <c r="B48" s="71" t="s">
        <v>295</v>
      </c>
      <c r="C48" s="87">
        <f t="shared" si="0"/>
        <v>10000</v>
      </c>
      <c r="D48" s="71"/>
      <c r="E48" s="87"/>
      <c r="F48" s="18" t="s">
        <v>296</v>
      </c>
      <c r="G48" s="87">
        <v>10000</v>
      </c>
      <c r="H48" s="87"/>
      <c r="I48" s="87"/>
      <c r="J48" s="19"/>
      <c r="K48" s="12"/>
      <c r="L48" s="6"/>
      <c r="M48" s="12"/>
    </row>
    <row r="49" spans="2:13" ht="15.45" hidden="1" outlineLevel="1" x14ac:dyDescent="0.4">
      <c r="B49" s="71" t="s">
        <v>221</v>
      </c>
      <c r="C49" s="87">
        <f t="shared" si="0"/>
        <v>305000</v>
      </c>
      <c r="D49" s="71" t="s">
        <v>22</v>
      </c>
      <c r="E49" s="87">
        <v>225000</v>
      </c>
      <c r="F49" s="18" t="s">
        <v>53</v>
      </c>
      <c r="G49" s="87">
        <v>80000</v>
      </c>
      <c r="H49" s="87"/>
      <c r="I49" s="87"/>
      <c r="J49" s="19"/>
      <c r="K49" s="12"/>
      <c r="L49" s="6"/>
      <c r="M49" s="12"/>
    </row>
    <row r="50" spans="2:13" ht="15.45" hidden="1" outlineLevel="1" x14ac:dyDescent="0.4">
      <c r="B50" s="71" t="s">
        <v>297</v>
      </c>
      <c r="C50" s="87">
        <f t="shared" si="0"/>
        <v>11000</v>
      </c>
      <c r="D50" s="71" t="s">
        <v>23</v>
      </c>
      <c r="E50" s="87">
        <v>11000</v>
      </c>
      <c r="F50" s="17"/>
      <c r="G50" s="87"/>
      <c r="H50" s="87"/>
      <c r="I50" s="87"/>
      <c r="J50" s="19"/>
      <c r="K50" s="12"/>
      <c r="L50" s="6"/>
      <c r="M50" s="12"/>
    </row>
    <row r="51" spans="2:13" ht="15.45" hidden="1" outlineLevel="1" x14ac:dyDescent="0.4">
      <c r="B51" s="71" t="s">
        <v>298</v>
      </c>
      <c r="C51" s="87">
        <f t="shared" si="0"/>
        <v>14000</v>
      </c>
      <c r="D51" s="71" t="s">
        <v>24</v>
      </c>
      <c r="E51" s="87">
        <v>14000</v>
      </c>
      <c r="F51" s="17"/>
      <c r="G51" s="87"/>
      <c r="H51" s="87"/>
      <c r="I51" s="87"/>
      <c r="J51" s="19"/>
      <c r="K51" s="12"/>
      <c r="L51" s="6"/>
      <c r="M51" s="12"/>
    </row>
    <row r="52" spans="2:13" ht="15.45" hidden="1" outlineLevel="1" x14ac:dyDescent="0.4">
      <c r="B52" s="71" t="s">
        <v>299</v>
      </c>
      <c r="C52" s="87">
        <f t="shared" si="0"/>
        <v>50500</v>
      </c>
      <c r="D52" s="71" t="s">
        <v>25</v>
      </c>
      <c r="E52" s="87">
        <v>50500</v>
      </c>
      <c r="F52" s="17"/>
      <c r="G52" s="87"/>
      <c r="H52" s="87"/>
      <c r="I52" s="87"/>
      <c r="J52" s="19"/>
      <c r="K52" s="12"/>
      <c r="L52" s="6"/>
      <c r="M52" s="12"/>
    </row>
    <row r="53" spans="2:13" ht="15.45" hidden="1" outlineLevel="1" x14ac:dyDescent="0.4">
      <c r="B53" s="71" t="s">
        <v>300</v>
      </c>
      <c r="C53" s="87">
        <f t="shared" si="0"/>
        <v>70000</v>
      </c>
      <c r="D53" s="71" t="s">
        <v>26</v>
      </c>
      <c r="E53" s="87">
        <v>70000</v>
      </c>
      <c r="F53" s="17"/>
      <c r="G53" s="87"/>
      <c r="H53" s="87"/>
      <c r="I53" s="87"/>
      <c r="J53" s="19"/>
      <c r="K53" s="12"/>
      <c r="L53" s="6"/>
      <c r="M53" s="12"/>
    </row>
    <row r="54" spans="2:13" ht="15.45" hidden="1" outlineLevel="1" x14ac:dyDescent="0.4">
      <c r="B54" s="71" t="s">
        <v>301</v>
      </c>
      <c r="C54" s="87">
        <f t="shared" si="0"/>
        <v>15000</v>
      </c>
      <c r="D54" s="71" t="s">
        <v>27</v>
      </c>
      <c r="E54" s="87">
        <v>15000</v>
      </c>
      <c r="F54" s="17"/>
      <c r="G54" s="87"/>
      <c r="H54" s="87"/>
      <c r="I54" s="87"/>
      <c r="J54" s="19"/>
      <c r="K54" s="12"/>
      <c r="L54" s="6"/>
      <c r="M54" s="12"/>
    </row>
    <row r="55" spans="2:13" ht="15.45" hidden="1" outlineLevel="1" x14ac:dyDescent="0.4">
      <c r="B55" s="71" t="s">
        <v>302</v>
      </c>
      <c r="C55" s="87">
        <f t="shared" si="0"/>
        <v>1100</v>
      </c>
      <c r="D55" s="71" t="s">
        <v>28</v>
      </c>
      <c r="E55" s="87">
        <v>1100</v>
      </c>
      <c r="F55" s="17"/>
      <c r="G55" s="87"/>
      <c r="H55" s="87"/>
      <c r="I55" s="87"/>
      <c r="J55" s="19"/>
      <c r="K55" s="12"/>
      <c r="L55" s="6"/>
      <c r="M55" s="12"/>
    </row>
    <row r="56" spans="2:13" ht="15.45" hidden="1" outlineLevel="1" x14ac:dyDescent="0.4">
      <c r="B56" s="71" t="s">
        <v>303</v>
      </c>
      <c r="C56" s="87">
        <f t="shared" si="0"/>
        <v>5600</v>
      </c>
      <c r="D56" s="71" t="s">
        <v>29</v>
      </c>
      <c r="E56" s="87">
        <v>5600</v>
      </c>
      <c r="F56" s="17"/>
      <c r="G56" s="87"/>
      <c r="H56" s="87"/>
      <c r="I56" s="87"/>
      <c r="J56" s="19"/>
      <c r="K56" s="12"/>
      <c r="L56" s="6"/>
      <c r="M56" s="12"/>
    </row>
    <row r="57" spans="2:13" ht="15.45" hidden="1" outlineLevel="1" x14ac:dyDescent="0.4">
      <c r="B57" s="71" t="s">
        <v>304</v>
      </c>
      <c r="C57" s="87">
        <f t="shared" si="0"/>
        <v>775000</v>
      </c>
      <c r="D57" s="71" t="s">
        <v>30</v>
      </c>
      <c r="E57" s="87">
        <v>155000</v>
      </c>
      <c r="F57" s="18" t="s">
        <v>52</v>
      </c>
      <c r="G57" s="87">
        <v>620000</v>
      </c>
      <c r="H57" s="87"/>
      <c r="I57" s="87"/>
      <c r="J57" s="19"/>
      <c r="K57" s="12"/>
      <c r="L57" s="6"/>
      <c r="M57" s="12"/>
    </row>
    <row r="58" spans="2:13" ht="15.45" hidden="1" outlineLevel="1" x14ac:dyDescent="0.4">
      <c r="B58" s="71" t="s">
        <v>305</v>
      </c>
      <c r="C58" s="87">
        <f t="shared" si="0"/>
        <v>6300</v>
      </c>
      <c r="D58" s="71" t="s">
        <v>31</v>
      </c>
      <c r="E58" s="87">
        <v>6300</v>
      </c>
      <c r="F58" s="17"/>
      <c r="G58" s="87"/>
      <c r="H58" s="87"/>
      <c r="I58" s="87"/>
      <c r="J58" s="19"/>
      <c r="K58" s="12"/>
      <c r="L58" s="6"/>
      <c r="M58" s="12"/>
    </row>
    <row r="59" spans="2:13" ht="15.45" hidden="1" outlineLevel="1" x14ac:dyDescent="0.4">
      <c r="B59" s="71" t="s">
        <v>306</v>
      </c>
      <c r="C59" s="87">
        <f t="shared" si="0"/>
        <v>0</v>
      </c>
      <c r="D59" s="71"/>
      <c r="E59" s="87"/>
      <c r="F59" s="17"/>
      <c r="G59" s="87"/>
      <c r="H59" s="87"/>
      <c r="I59" s="87"/>
      <c r="J59" s="19"/>
      <c r="K59" s="12"/>
      <c r="L59" s="6"/>
      <c r="M59" s="12"/>
    </row>
    <row r="60" spans="2:13" ht="15.45" hidden="1" outlineLevel="1" x14ac:dyDescent="0.4">
      <c r="B60" s="71" t="s">
        <v>307</v>
      </c>
      <c r="C60" s="87">
        <v>0</v>
      </c>
      <c r="D60" s="71"/>
      <c r="E60" s="87"/>
      <c r="F60" s="17"/>
      <c r="G60" s="87"/>
      <c r="H60" s="87"/>
      <c r="I60" s="87"/>
      <c r="J60" s="19"/>
      <c r="K60" s="12"/>
      <c r="L60" s="6"/>
      <c r="M60" s="12"/>
    </row>
    <row r="61" spans="2:13" ht="15.45" hidden="1" outlineLevel="1" x14ac:dyDescent="0.4">
      <c r="B61" s="71" t="s">
        <v>308</v>
      </c>
      <c r="C61" s="87">
        <f>G61+E61+I61</f>
        <v>3200</v>
      </c>
      <c r="D61" s="71" t="s">
        <v>32</v>
      </c>
      <c r="E61" s="87">
        <v>3200</v>
      </c>
      <c r="F61" s="17"/>
      <c r="G61" s="87"/>
      <c r="H61" s="87"/>
      <c r="I61" s="87"/>
      <c r="J61" s="19"/>
      <c r="K61" s="12"/>
      <c r="L61" s="6"/>
      <c r="M61" s="12"/>
    </row>
    <row r="62" spans="2:13" ht="15.45" hidden="1" outlineLevel="1" x14ac:dyDescent="0.4">
      <c r="B62" s="71" t="s">
        <v>309</v>
      </c>
      <c r="C62" s="87">
        <f>G62+E62+I62</f>
        <v>17000</v>
      </c>
      <c r="D62" s="71" t="s">
        <v>33</v>
      </c>
      <c r="E62" s="87">
        <v>17000</v>
      </c>
      <c r="F62" s="17"/>
      <c r="G62" s="87"/>
      <c r="H62" s="87"/>
      <c r="I62" s="87"/>
      <c r="J62" s="19"/>
      <c r="K62" s="12"/>
      <c r="L62" s="6"/>
      <c r="M62" s="12"/>
    </row>
    <row r="63" spans="2:13" x14ac:dyDescent="0.4">
      <c r="B63" s="71"/>
      <c r="C63" s="15"/>
      <c r="D63" s="101"/>
      <c r="E63" s="18"/>
      <c r="F63" s="87"/>
      <c r="G63" s="87"/>
      <c r="H63" s="87"/>
      <c r="I63" s="87"/>
      <c r="J63" s="12"/>
      <c r="K63"/>
      <c r="L63" s="12"/>
    </row>
    <row r="64" spans="2:13" collapsed="1" x14ac:dyDescent="0.4">
      <c r="B64" s="13" t="s">
        <v>247</v>
      </c>
      <c r="C64" s="15">
        <f>SUM(C65:C73)</f>
        <v>1540000</v>
      </c>
      <c r="D64" s="89"/>
      <c r="E64" s="15">
        <f>SUM(E65:E73)</f>
        <v>1540000</v>
      </c>
      <c r="F64" s="87"/>
      <c r="G64" s="15">
        <f>SUM(G65:G73)</f>
        <v>0</v>
      </c>
      <c r="H64" s="87"/>
      <c r="I64" s="15">
        <f>SUM(I65:I73)</f>
        <v>0</v>
      </c>
      <c r="J64" s="12"/>
      <c r="K64" s="12"/>
      <c r="L64" s="12"/>
    </row>
    <row r="65" spans="2:12" hidden="1" outlineLevel="1" x14ac:dyDescent="0.4">
      <c r="B65" s="71" t="s">
        <v>223</v>
      </c>
      <c r="C65" s="87">
        <f t="shared" ref="C65:C73" si="1">G65+E65+I65</f>
        <v>170000</v>
      </c>
      <c r="D65" s="71" t="s">
        <v>34</v>
      </c>
      <c r="E65" s="87">
        <v>170000</v>
      </c>
      <c r="F65" s="18"/>
      <c r="G65" s="87"/>
      <c r="H65" s="87"/>
      <c r="I65" s="87"/>
      <c r="J65" s="6"/>
      <c r="K65" s="12"/>
    </row>
    <row r="66" spans="2:12" hidden="1" outlineLevel="1" x14ac:dyDescent="0.4">
      <c r="B66" s="71" t="s">
        <v>224</v>
      </c>
      <c r="C66" s="87">
        <f t="shared" si="1"/>
        <v>10000</v>
      </c>
      <c r="D66" s="71" t="s">
        <v>35</v>
      </c>
      <c r="E66" s="87">
        <v>10000</v>
      </c>
      <c r="F66" s="18"/>
      <c r="G66" s="87"/>
      <c r="H66" s="87"/>
      <c r="I66" s="87"/>
      <c r="J66" s="6"/>
      <c r="K66" s="12"/>
    </row>
    <row r="67" spans="2:12" hidden="1" outlineLevel="1" x14ac:dyDescent="0.4">
      <c r="B67" s="71" t="s">
        <v>231</v>
      </c>
      <c r="C67" s="87">
        <f t="shared" si="1"/>
        <v>0</v>
      </c>
      <c r="D67" s="71"/>
      <c r="E67" s="87"/>
      <c r="F67" s="18"/>
      <c r="G67" s="87"/>
      <c r="H67" s="87"/>
      <c r="I67" s="87"/>
      <c r="J67" s="6"/>
      <c r="K67" s="12"/>
    </row>
    <row r="68" spans="2:12" hidden="1" outlineLevel="1" x14ac:dyDescent="0.4">
      <c r="B68" s="71" t="s">
        <v>225</v>
      </c>
      <c r="C68" s="87">
        <f t="shared" si="1"/>
        <v>70000</v>
      </c>
      <c r="D68" s="71" t="s">
        <v>36</v>
      </c>
      <c r="E68" s="87">
        <v>70000</v>
      </c>
      <c r="F68" s="17"/>
      <c r="G68" s="87"/>
      <c r="H68" s="87"/>
      <c r="I68" s="87"/>
      <c r="J68" s="6"/>
      <c r="K68" s="12"/>
    </row>
    <row r="69" spans="2:12" hidden="1" outlineLevel="1" x14ac:dyDescent="0.4">
      <c r="B69" s="71" t="s">
        <v>226</v>
      </c>
      <c r="C69" s="87">
        <f t="shared" si="1"/>
        <v>300000</v>
      </c>
      <c r="D69" s="71" t="s">
        <v>37</v>
      </c>
      <c r="E69" s="87">
        <v>300000</v>
      </c>
      <c r="F69" s="17"/>
      <c r="G69" s="87"/>
      <c r="H69" s="87"/>
      <c r="I69" s="87"/>
      <c r="J69" s="6"/>
      <c r="K69" s="12"/>
    </row>
    <row r="70" spans="2:12" hidden="1" outlineLevel="1" x14ac:dyDescent="0.4">
      <c r="B70" s="71" t="s">
        <v>227</v>
      </c>
      <c r="C70" s="87">
        <f t="shared" si="1"/>
        <v>875000</v>
      </c>
      <c r="D70" s="71" t="s">
        <v>38</v>
      </c>
      <c r="E70" s="87">
        <v>875000</v>
      </c>
      <c r="F70" s="17"/>
      <c r="G70" s="87"/>
      <c r="H70" s="87"/>
      <c r="I70" s="87"/>
      <c r="J70" s="6"/>
      <c r="K70" s="12"/>
    </row>
    <row r="71" spans="2:12" hidden="1" outlineLevel="1" x14ac:dyDescent="0.4">
      <c r="B71" s="71" t="s">
        <v>228</v>
      </c>
      <c r="C71" s="87">
        <f t="shared" si="1"/>
        <v>20000</v>
      </c>
      <c r="D71" s="71" t="s">
        <v>39</v>
      </c>
      <c r="E71" s="87">
        <v>20000</v>
      </c>
      <c r="F71" s="17"/>
      <c r="G71" s="87"/>
      <c r="H71" s="87"/>
      <c r="I71" s="87"/>
      <c r="J71" s="6"/>
      <c r="K71" s="12"/>
    </row>
    <row r="72" spans="2:12" hidden="1" outlineLevel="1" x14ac:dyDescent="0.4">
      <c r="B72" s="71" t="s">
        <v>229</v>
      </c>
      <c r="C72" s="87">
        <f t="shared" si="1"/>
        <v>80000</v>
      </c>
      <c r="D72" s="71" t="s">
        <v>40</v>
      </c>
      <c r="E72" s="87">
        <v>80000</v>
      </c>
      <c r="F72" s="17"/>
      <c r="G72" s="87"/>
      <c r="H72" s="87"/>
      <c r="I72" s="87"/>
      <c r="J72" s="6"/>
      <c r="K72" s="12"/>
    </row>
    <row r="73" spans="2:12" hidden="1" outlineLevel="1" x14ac:dyDescent="0.4">
      <c r="B73" s="71" t="s">
        <v>230</v>
      </c>
      <c r="C73" s="87">
        <f t="shared" si="1"/>
        <v>15000</v>
      </c>
      <c r="D73" s="71" t="s">
        <v>41</v>
      </c>
      <c r="E73" s="87">
        <v>15000</v>
      </c>
      <c r="F73" s="17"/>
      <c r="G73" s="87"/>
      <c r="H73" s="87"/>
      <c r="I73" s="87"/>
      <c r="J73" s="6"/>
      <c r="K73" s="12"/>
    </row>
    <row r="74" spans="2:12" x14ac:dyDescent="0.4">
      <c r="B74" s="71"/>
      <c r="C74" s="103"/>
      <c r="D74" s="101"/>
      <c r="E74" s="71"/>
      <c r="F74" s="101"/>
      <c r="G74" s="101"/>
      <c r="H74" s="101"/>
      <c r="I74" s="101"/>
      <c r="J74" s="12"/>
      <c r="K74" s="12"/>
      <c r="L74" s="12"/>
    </row>
    <row r="75" spans="2:12" collapsed="1" x14ac:dyDescent="0.4">
      <c r="B75" s="13" t="s">
        <v>246</v>
      </c>
      <c r="C75" s="15">
        <f>SUM(C76:C79)</f>
        <v>55000</v>
      </c>
      <c r="D75" s="89"/>
      <c r="E75" s="15">
        <f>SUM(E76:E79)</f>
        <v>55000</v>
      </c>
      <c r="F75" s="89"/>
      <c r="G75" s="15">
        <f>SUM(G76:G79)</f>
        <v>0</v>
      </c>
      <c r="H75" s="89"/>
      <c r="I75" s="15">
        <f>SUM(I76:I79)</f>
        <v>0</v>
      </c>
      <c r="J75" s="12"/>
      <c r="K75" s="12"/>
      <c r="L75" s="12"/>
    </row>
    <row r="76" spans="2:12" hidden="1" outlineLevel="1" x14ac:dyDescent="0.4">
      <c r="B76" s="71" t="s">
        <v>232</v>
      </c>
      <c r="C76" s="87">
        <f>G76+E76+I76</f>
        <v>0</v>
      </c>
      <c r="D76" s="13"/>
      <c r="E76" s="89"/>
      <c r="F76" s="14"/>
      <c r="G76" s="89"/>
      <c r="H76" s="89"/>
      <c r="I76" s="89"/>
      <c r="J76" s="12"/>
      <c r="K76" s="12"/>
    </row>
    <row r="77" spans="2:12" hidden="1" outlineLevel="1" x14ac:dyDescent="0.4">
      <c r="B77" s="71" t="s">
        <v>233</v>
      </c>
      <c r="C77" s="87">
        <v>40000</v>
      </c>
      <c r="D77" s="71" t="s">
        <v>42</v>
      </c>
      <c r="E77" s="87">
        <v>40000</v>
      </c>
      <c r="F77" s="17"/>
      <c r="G77" s="87"/>
      <c r="H77" s="87"/>
      <c r="I77" s="87"/>
      <c r="J77" s="12"/>
      <c r="K77" s="12"/>
    </row>
    <row r="78" spans="2:12" hidden="1" outlineLevel="1" x14ac:dyDescent="0.4">
      <c r="B78" s="71" t="s">
        <v>234</v>
      </c>
      <c r="C78" s="87">
        <f>G78+E78+I78</f>
        <v>10000</v>
      </c>
      <c r="D78" s="71" t="s">
        <v>43</v>
      </c>
      <c r="E78" s="87">
        <v>10000</v>
      </c>
      <c r="F78" s="17"/>
      <c r="G78" s="87"/>
      <c r="H78" s="87"/>
      <c r="I78" s="87"/>
      <c r="J78" s="12"/>
      <c r="K78" s="12"/>
    </row>
    <row r="79" spans="2:12" hidden="1" outlineLevel="1" x14ac:dyDescent="0.4">
      <c r="B79" s="71" t="s">
        <v>310</v>
      </c>
      <c r="C79" s="87">
        <f>G79+E79+I79</f>
        <v>5000</v>
      </c>
      <c r="D79" s="71"/>
      <c r="E79" s="87">
        <v>5000</v>
      </c>
      <c r="F79" s="17"/>
      <c r="G79" s="87"/>
      <c r="H79" s="87"/>
      <c r="I79" s="87"/>
      <c r="J79" s="12"/>
      <c r="K79" s="12"/>
    </row>
    <row r="80" spans="2:12" x14ac:dyDescent="0.4">
      <c r="B80" s="71"/>
      <c r="C80" s="15"/>
      <c r="D80" s="87"/>
      <c r="E80" s="17"/>
      <c r="F80" s="87"/>
      <c r="G80" s="87"/>
      <c r="H80" s="87"/>
      <c r="I80" s="87"/>
      <c r="J80" s="12"/>
      <c r="K80" s="6"/>
      <c r="L80" s="12"/>
    </row>
    <row r="81" spans="2:12" collapsed="1" x14ac:dyDescent="0.4">
      <c r="B81" s="27" t="s">
        <v>244</v>
      </c>
      <c r="C81" s="15">
        <f>C82</f>
        <v>29700</v>
      </c>
      <c r="D81" s="87"/>
      <c r="E81" s="15">
        <f>E82</f>
        <v>0</v>
      </c>
      <c r="F81" s="87"/>
      <c r="G81" s="15">
        <f>G82</f>
        <v>0</v>
      </c>
      <c r="H81" s="87"/>
      <c r="I81" s="15">
        <f>I82</f>
        <v>29700</v>
      </c>
      <c r="J81" s="12"/>
      <c r="K81" s="6"/>
      <c r="L81" s="12"/>
    </row>
    <row r="82" spans="2:12" hidden="1" outlineLevel="1" x14ac:dyDescent="0.4">
      <c r="B82" s="71" t="s">
        <v>243</v>
      </c>
      <c r="C82" s="87">
        <f>G82+E82+I82</f>
        <v>29700</v>
      </c>
      <c r="D82" s="15"/>
      <c r="E82" s="87"/>
      <c r="F82" s="18"/>
      <c r="G82" s="87"/>
      <c r="H82" s="18" t="s">
        <v>63</v>
      </c>
      <c r="I82" s="87">
        <v>29700</v>
      </c>
      <c r="J82" s="12"/>
      <c r="K82" s="12"/>
    </row>
    <row r="83" spans="2:12" x14ac:dyDescent="0.4">
      <c r="B83" s="71"/>
      <c r="C83" s="15"/>
      <c r="D83" s="87"/>
      <c r="E83" s="17"/>
      <c r="F83" s="87"/>
      <c r="G83" s="87"/>
      <c r="H83" s="87"/>
      <c r="I83" s="87"/>
      <c r="J83" s="12"/>
      <c r="K83" s="6"/>
      <c r="L83" s="12"/>
    </row>
    <row r="84" spans="2:12" collapsed="1" x14ac:dyDescent="0.4">
      <c r="B84" s="75" t="s">
        <v>245</v>
      </c>
      <c r="C84" s="15">
        <f>SUM(C85:C88)</f>
        <v>405000</v>
      </c>
      <c r="D84" s="87"/>
      <c r="E84" s="15">
        <f>SUM(E85:E88)</f>
        <v>100000</v>
      </c>
      <c r="F84" s="87"/>
      <c r="G84" s="15">
        <f>SUM(G85:G88)</f>
        <v>305000</v>
      </c>
      <c r="H84" s="87"/>
      <c r="I84" s="15">
        <f>SUM(I85:I88)</f>
        <v>0</v>
      </c>
      <c r="J84" s="12"/>
      <c r="K84" s="6"/>
      <c r="L84" s="12"/>
    </row>
    <row r="85" spans="2:12" s="7" customFormat="1" hidden="1" outlineLevel="1" x14ac:dyDescent="0.4">
      <c r="B85" s="71" t="s">
        <v>235</v>
      </c>
      <c r="C85" s="87">
        <f>G85+E85+I85</f>
        <v>101250</v>
      </c>
      <c r="D85" s="71" t="s">
        <v>212</v>
      </c>
      <c r="E85" s="90">
        <v>25000</v>
      </c>
      <c r="F85" s="18" t="s">
        <v>58</v>
      </c>
      <c r="G85" s="87">
        <v>76250</v>
      </c>
      <c r="H85" s="87"/>
      <c r="I85" s="87"/>
      <c r="J85" s="69"/>
      <c r="K85" s="70"/>
    </row>
    <row r="86" spans="2:12" s="7" customFormat="1" hidden="1" outlineLevel="1" x14ac:dyDescent="0.4">
      <c r="B86" s="71" t="s">
        <v>236</v>
      </c>
      <c r="C86" s="87">
        <f>G86+E86+I86</f>
        <v>101250</v>
      </c>
      <c r="D86" s="71" t="s">
        <v>209</v>
      </c>
      <c r="E86" s="90">
        <v>25000</v>
      </c>
      <c r="F86" s="18" t="s">
        <v>59</v>
      </c>
      <c r="G86" s="87">
        <v>76250</v>
      </c>
      <c r="H86" s="87"/>
      <c r="I86" s="87"/>
      <c r="J86" s="69"/>
      <c r="K86" s="70"/>
    </row>
    <row r="87" spans="2:12" s="7" customFormat="1" hidden="1" outlineLevel="1" x14ac:dyDescent="0.4">
      <c r="B87" s="71" t="s">
        <v>327</v>
      </c>
      <c r="C87" s="87">
        <f>G87+E87+I87</f>
        <v>101250</v>
      </c>
      <c r="D87" s="71" t="s">
        <v>210</v>
      </c>
      <c r="E87" s="90">
        <v>25000</v>
      </c>
      <c r="F87" s="18" t="s">
        <v>61</v>
      </c>
      <c r="G87" s="87">
        <v>76250</v>
      </c>
      <c r="H87" s="87"/>
      <c r="I87" s="87"/>
      <c r="J87" s="69"/>
      <c r="K87" s="70"/>
    </row>
    <row r="88" spans="2:12" s="7" customFormat="1" hidden="1" outlineLevel="1" x14ac:dyDescent="0.4">
      <c r="B88" s="71" t="s">
        <v>237</v>
      </c>
      <c r="C88" s="87">
        <f>G88+E88+I88</f>
        <v>101250</v>
      </c>
      <c r="D88" s="71" t="s">
        <v>211</v>
      </c>
      <c r="E88" s="90">
        <v>25000</v>
      </c>
      <c r="F88" s="18" t="s">
        <v>60</v>
      </c>
      <c r="G88" s="87">
        <v>76250</v>
      </c>
      <c r="H88" s="87"/>
      <c r="I88" s="87"/>
      <c r="J88" s="69"/>
      <c r="K88" s="70"/>
    </row>
    <row r="89" spans="2:12" x14ac:dyDescent="0.4">
      <c r="B89" s="71"/>
      <c r="C89" s="103"/>
      <c r="D89" s="101"/>
      <c r="E89" s="71"/>
      <c r="F89" s="101"/>
      <c r="G89" s="101"/>
      <c r="H89" s="101"/>
      <c r="I89" s="101"/>
      <c r="J89" s="12"/>
      <c r="K89" s="12"/>
      <c r="L89" s="12"/>
    </row>
    <row r="90" spans="2:12" collapsed="1" x14ac:dyDescent="0.4">
      <c r="B90" s="13" t="s">
        <v>249</v>
      </c>
      <c r="C90" s="15">
        <f>SUM(C91:C94)</f>
        <v>283800</v>
      </c>
      <c r="D90" s="89"/>
      <c r="E90" s="15">
        <f>SUM(E91:E94)</f>
        <v>183800</v>
      </c>
      <c r="F90" s="89"/>
      <c r="G90" s="15">
        <f>SUM(G91:G94)</f>
        <v>100000</v>
      </c>
      <c r="H90" s="89"/>
      <c r="I90" s="15">
        <f>SUM(I91:I94)</f>
        <v>0</v>
      </c>
      <c r="J90" s="12"/>
      <c r="K90" s="12"/>
      <c r="L90" s="12"/>
    </row>
    <row r="91" spans="2:12" hidden="1" outlineLevel="1" x14ac:dyDescent="0.4">
      <c r="B91" s="71" t="s">
        <v>238</v>
      </c>
      <c r="C91" s="87">
        <f>G91+E91+I91</f>
        <v>200200</v>
      </c>
      <c r="D91" s="71" t="s">
        <v>44</v>
      </c>
      <c r="E91" s="87">
        <v>100200</v>
      </c>
      <c r="F91" s="18" t="s">
        <v>62</v>
      </c>
      <c r="G91" s="87">
        <v>100000</v>
      </c>
      <c r="H91" s="87"/>
      <c r="I91" s="87"/>
      <c r="J91" s="12"/>
      <c r="K91" s="12"/>
    </row>
    <row r="92" spans="2:12" hidden="1" outlineLevel="1" x14ac:dyDescent="0.4">
      <c r="B92" s="71" t="s">
        <v>242</v>
      </c>
      <c r="C92" s="87">
        <f>G92+E92+I92</f>
        <v>4600</v>
      </c>
      <c r="D92" s="71" t="s">
        <v>45</v>
      </c>
      <c r="E92" s="87">
        <v>4600</v>
      </c>
      <c r="F92" s="17"/>
      <c r="G92" s="87"/>
      <c r="H92" s="87"/>
      <c r="I92" s="87"/>
      <c r="J92" s="12"/>
      <c r="K92" s="12"/>
    </row>
    <row r="93" spans="2:12" hidden="1" outlineLevel="1" x14ac:dyDescent="0.4">
      <c r="B93" s="71" t="s">
        <v>241</v>
      </c>
      <c r="C93" s="87">
        <f>G93+E93+I93</f>
        <v>67000</v>
      </c>
      <c r="D93" s="71" t="s">
        <v>46</v>
      </c>
      <c r="E93" s="87">
        <v>67000</v>
      </c>
      <c r="F93" s="17"/>
      <c r="G93" s="87"/>
      <c r="H93" s="87"/>
      <c r="I93" s="87"/>
      <c r="J93" s="12"/>
      <c r="K93" s="12"/>
    </row>
    <row r="94" spans="2:12" hidden="1" outlineLevel="1" x14ac:dyDescent="0.4">
      <c r="B94" s="71" t="s">
        <v>240</v>
      </c>
      <c r="C94" s="87">
        <f>G94+E94+I94</f>
        <v>12000</v>
      </c>
      <c r="D94" s="71" t="s">
        <v>47</v>
      </c>
      <c r="E94" s="87">
        <v>12000</v>
      </c>
      <c r="F94" s="17"/>
      <c r="G94" s="87"/>
      <c r="H94" s="87"/>
      <c r="I94" s="87"/>
      <c r="J94" s="12"/>
      <c r="K94" s="12"/>
    </row>
    <row r="95" spans="2:12" x14ac:dyDescent="0.4">
      <c r="B95" s="71"/>
      <c r="C95" s="103"/>
      <c r="D95" s="101"/>
      <c r="E95" s="71"/>
      <c r="F95" s="101"/>
      <c r="G95" s="101"/>
      <c r="H95" s="101"/>
      <c r="I95" s="101"/>
      <c r="J95" s="12"/>
      <c r="K95" s="12"/>
      <c r="L95" s="12"/>
    </row>
    <row r="96" spans="2:12" collapsed="1" x14ac:dyDescent="0.4">
      <c r="B96" s="13" t="s">
        <v>48</v>
      </c>
      <c r="C96" s="15">
        <f>C97+C98</f>
        <v>90000</v>
      </c>
      <c r="D96" s="89"/>
      <c r="E96" s="15">
        <f>E97+E98</f>
        <v>45000</v>
      </c>
      <c r="F96" s="89"/>
      <c r="G96" s="15">
        <f>G97+G98</f>
        <v>45000</v>
      </c>
      <c r="H96" s="89"/>
      <c r="I96" s="15">
        <f>I97+I98</f>
        <v>0</v>
      </c>
      <c r="J96" s="16"/>
      <c r="K96" s="12"/>
      <c r="L96" s="16"/>
    </row>
    <row r="97" spans="2:14" hidden="1" outlineLevel="1" x14ac:dyDescent="0.4">
      <c r="B97" s="100" t="s">
        <v>239</v>
      </c>
      <c r="C97" s="87">
        <f>G97+E97+I97</f>
        <v>90000</v>
      </c>
      <c r="D97" s="102" t="s">
        <v>49</v>
      </c>
      <c r="E97" s="87">
        <v>45000</v>
      </c>
      <c r="F97" s="18" t="s">
        <v>64</v>
      </c>
      <c r="G97" s="87">
        <v>45000</v>
      </c>
      <c r="H97" s="87"/>
      <c r="I97" s="87"/>
      <c r="J97" s="12"/>
      <c r="K97" s="16"/>
    </row>
    <row r="98" spans="2:14" hidden="1" outlineLevel="1" x14ac:dyDescent="0.4">
      <c r="B98" s="100" t="s">
        <v>329</v>
      </c>
      <c r="C98" s="87">
        <v>0</v>
      </c>
      <c r="D98" s="102"/>
      <c r="E98" s="87"/>
      <c r="F98" s="18"/>
      <c r="G98" s="87"/>
      <c r="H98" s="87"/>
      <c r="I98" s="87"/>
      <c r="J98" s="12"/>
      <c r="K98" s="16"/>
    </row>
    <row r="99" spans="2:14" ht="15" thickBot="1" x14ac:dyDescent="0.45">
      <c r="J99" s="12"/>
      <c r="K99" s="12"/>
      <c r="L99" s="12"/>
    </row>
    <row r="100" spans="2:14" s="61" customFormat="1" ht="13.3" thickBot="1" x14ac:dyDescent="0.4">
      <c r="B100" s="110" t="s">
        <v>65</v>
      </c>
      <c r="C100" s="113">
        <f>C38</f>
        <v>13372950</v>
      </c>
      <c r="D100" s="111"/>
      <c r="E100" s="111">
        <f>E38</f>
        <v>2704500</v>
      </c>
      <c r="F100" s="112"/>
      <c r="G100" s="111">
        <f>G38</f>
        <v>10638750</v>
      </c>
      <c r="H100" s="111"/>
      <c r="I100" s="111">
        <f>I38</f>
        <v>29700</v>
      </c>
      <c r="J100" s="12"/>
      <c r="K100" s="127"/>
      <c r="L100" s="12"/>
      <c r="N100" s="127"/>
    </row>
    <row r="101" spans="2:14" x14ac:dyDescent="0.4">
      <c r="J101" s="20"/>
      <c r="K101" s="12"/>
      <c r="L101" s="20"/>
      <c r="M101" s="21"/>
      <c r="N101" s="20"/>
    </row>
    <row r="102" spans="2:14" x14ac:dyDescent="0.4">
      <c r="B102" s="23" t="s">
        <v>80</v>
      </c>
      <c r="C102" s="24">
        <f>C104+C128+C139+C145+C148+C154+C160</f>
        <v>10205501.267349999</v>
      </c>
      <c r="D102" s="24"/>
      <c r="E102" s="24">
        <f>E104+E128+E139+E145+E148+E154+E160</f>
        <v>2028849</v>
      </c>
      <c r="F102" s="23"/>
      <c r="G102" s="24">
        <f>G104+G128+G139+G145+G148+G154+G160</f>
        <v>8176652.2673500003</v>
      </c>
      <c r="H102" s="24"/>
      <c r="I102" s="24">
        <f>I104+I128+I139+I145+I148+I154+I160</f>
        <v>0</v>
      </c>
      <c r="J102" s="12"/>
      <c r="K102" s="20"/>
      <c r="L102" s="12"/>
      <c r="M102" s="20"/>
      <c r="N102" s="21"/>
    </row>
    <row r="103" spans="2:14" x14ac:dyDescent="0.4">
      <c r="B103" s="27"/>
      <c r="C103" s="15"/>
      <c r="D103" s="93"/>
      <c r="E103" s="27"/>
      <c r="F103" s="93"/>
      <c r="G103" s="93"/>
      <c r="H103" s="93"/>
      <c r="I103" s="93"/>
      <c r="J103" s="12"/>
      <c r="K103" s="12"/>
      <c r="L103" s="12"/>
    </row>
    <row r="104" spans="2:14" collapsed="1" x14ac:dyDescent="0.4">
      <c r="B104" s="13" t="s">
        <v>81</v>
      </c>
      <c r="C104" s="15">
        <f>SUM(C105:C126)</f>
        <v>8425377.2673499994</v>
      </c>
      <c r="D104" s="93"/>
      <c r="E104" s="15">
        <f>SUM(E105:E126)</f>
        <v>600725</v>
      </c>
      <c r="F104" s="93"/>
      <c r="G104" s="15">
        <f>SUM(G105:G126)</f>
        <v>7824652.2673500003</v>
      </c>
      <c r="H104" s="93"/>
      <c r="I104" s="15">
        <f>SUM(I105:I126)</f>
        <v>0</v>
      </c>
      <c r="J104" s="12"/>
      <c r="K104" s="12"/>
      <c r="L104" s="12"/>
    </row>
    <row r="105" spans="2:14" hidden="1" outlineLevel="1" x14ac:dyDescent="0.4">
      <c r="B105" s="71" t="s">
        <v>250</v>
      </c>
      <c r="C105" s="87">
        <f t="shared" ref="C105:C123" si="2">G105+E105+I105</f>
        <v>0</v>
      </c>
      <c r="D105" s="71" t="s">
        <v>82</v>
      </c>
      <c r="E105" s="87">
        <v>0</v>
      </c>
      <c r="F105" s="17"/>
      <c r="G105" s="87"/>
      <c r="H105" s="87"/>
      <c r="I105" s="87"/>
      <c r="J105"/>
      <c r="K105" s="12"/>
    </row>
    <row r="106" spans="2:14" hidden="1" outlineLevel="1" x14ac:dyDescent="0.4">
      <c r="B106" s="71" t="s">
        <v>251</v>
      </c>
      <c r="C106" s="87">
        <f t="shared" si="2"/>
        <v>60000</v>
      </c>
      <c r="D106" s="71"/>
      <c r="E106" s="87"/>
      <c r="F106" s="18" t="s">
        <v>71</v>
      </c>
      <c r="G106" s="87">
        <v>60000</v>
      </c>
      <c r="H106" s="87"/>
      <c r="I106" s="87"/>
      <c r="J106" s="6"/>
      <c r="K106" s="12"/>
    </row>
    <row r="107" spans="2:14" hidden="1" outlineLevel="1" x14ac:dyDescent="0.4">
      <c r="B107" s="71" t="s">
        <v>252</v>
      </c>
      <c r="C107" s="87">
        <f t="shared" si="2"/>
        <v>2407200</v>
      </c>
      <c r="D107" s="71"/>
      <c r="E107" s="87"/>
      <c r="F107" s="18" t="s">
        <v>72</v>
      </c>
      <c r="G107" s="87">
        <v>2407200</v>
      </c>
      <c r="H107" s="87"/>
      <c r="I107" s="87"/>
      <c r="J107" s="6"/>
      <c r="K107" s="12"/>
    </row>
    <row r="108" spans="2:14" hidden="1" outlineLevel="1" x14ac:dyDescent="0.4">
      <c r="B108" s="71" t="s">
        <v>253</v>
      </c>
      <c r="C108" s="87">
        <f t="shared" si="2"/>
        <v>1857600</v>
      </c>
      <c r="D108" s="71"/>
      <c r="E108" s="87"/>
      <c r="F108" s="18" t="s">
        <v>73</v>
      </c>
      <c r="G108" s="87">
        <v>1857600</v>
      </c>
      <c r="H108" s="87"/>
      <c r="I108" s="87"/>
      <c r="J108" s="6"/>
      <c r="K108" s="12"/>
    </row>
    <row r="109" spans="2:14" hidden="1" outlineLevel="1" x14ac:dyDescent="0.4">
      <c r="B109" s="71" t="s">
        <v>254</v>
      </c>
      <c r="C109" s="87">
        <f t="shared" si="2"/>
        <v>1504966.7220900001</v>
      </c>
      <c r="D109" s="71"/>
      <c r="E109" s="87"/>
      <c r="F109" s="18" t="s">
        <v>70</v>
      </c>
      <c r="G109" s="87">
        <v>1504966.7220900001</v>
      </c>
      <c r="H109" s="87"/>
      <c r="I109" s="87"/>
      <c r="J109" s="6"/>
      <c r="K109" s="12"/>
    </row>
    <row r="110" spans="2:14" hidden="1" outlineLevel="1" x14ac:dyDescent="0.4">
      <c r="B110" s="71" t="s">
        <v>255</v>
      </c>
      <c r="C110" s="87">
        <f t="shared" si="2"/>
        <v>1290495.73896</v>
      </c>
      <c r="D110" s="71" t="s">
        <v>83</v>
      </c>
      <c r="E110" s="87">
        <v>112500</v>
      </c>
      <c r="F110" s="18" t="s">
        <v>66</v>
      </c>
      <c r="G110" s="87">
        <v>1177995.73896</v>
      </c>
      <c r="H110" s="87"/>
      <c r="I110" s="87"/>
      <c r="J110" s="6"/>
      <c r="K110" s="12"/>
    </row>
    <row r="111" spans="2:14" hidden="1" outlineLevel="1" x14ac:dyDescent="0.4">
      <c r="B111" s="71" t="s">
        <v>256</v>
      </c>
      <c r="C111" s="87">
        <f t="shared" si="2"/>
        <v>267505.60317999998</v>
      </c>
      <c r="D111" s="71" t="s">
        <v>84</v>
      </c>
      <c r="E111" s="87">
        <v>42750</v>
      </c>
      <c r="F111" s="18" t="s">
        <v>67</v>
      </c>
      <c r="G111" s="87">
        <v>224755.60318000001</v>
      </c>
      <c r="H111" s="87"/>
      <c r="I111" s="87"/>
      <c r="J111" s="6"/>
      <c r="K111" s="12"/>
    </row>
    <row r="112" spans="2:14" hidden="1" outlineLevel="1" x14ac:dyDescent="0.4">
      <c r="B112" s="71" t="s">
        <v>311</v>
      </c>
      <c r="C112" s="87">
        <f t="shared" si="2"/>
        <v>8000</v>
      </c>
      <c r="D112" s="71"/>
      <c r="E112" s="87"/>
      <c r="F112" s="18" t="s">
        <v>296</v>
      </c>
      <c r="G112" s="87">
        <v>8000</v>
      </c>
      <c r="H112" s="87"/>
      <c r="I112" s="87"/>
      <c r="J112" s="6"/>
      <c r="K112" s="12"/>
    </row>
    <row r="113" spans="2:13" hidden="1" outlineLevel="1" x14ac:dyDescent="0.4">
      <c r="B113" s="71" t="s">
        <v>257</v>
      </c>
      <c r="C113" s="87">
        <f t="shared" si="2"/>
        <v>196806.29535</v>
      </c>
      <c r="D113" s="71" t="s">
        <v>85</v>
      </c>
      <c r="E113" s="87">
        <v>168750</v>
      </c>
      <c r="F113" s="18" t="s">
        <v>69</v>
      </c>
      <c r="G113" s="87">
        <v>28056.29535</v>
      </c>
      <c r="H113" s="87"/>
      <c r="I113" s="87"/>
      <c r="J113" s="6"/>
      <c r="K113" s="12"/>
    </row>
    <row r="114" spans="2:13" hidden="1" outlineLevel="1" x14ac:dyDescent="0.4">
      <c r="B114" s="71" t="s">
        <v>314</v>
      </c>
      <c r="C114" s="87">
        <f t="shared" si="2"/>
        <v>8800</v>
      </c>
      <c r="D114" s="71" t="s">
        <v>86</v>
      </c>
      <c r="E114" s="87">
        <v>8800</v>
      </c>
      <c r="F114" s="17"/>
      <c r="G114" s="87"/>
      <c r="H114" s="87"/>
      <c r="I114" s="87"/>
      <c r="J114" s="6"/>
      <c r="K114" s="12"/>
    </row>
    <row r="115" spans="2:13" hidden="1" outlineLevel="1" x14ac:dyDescent="0.4">
      <c r="B115" s="71" t="s">
        <v>315</v>
      </c>
      <c r="C115" s="87">
        <f t="shared" si="2"/>
        <v>11200</v>
      </c>
      <c r="D115" s="71" t="s">
        <v>87</v>
      </c>
      <c r="E115" s="87">
        <v>11200</v>
      </c>
      <c r="F115" s="17"/>
      <c r="G115" s="87"/>
      <c r="H115" s="87"/>
      <c r="I115" s="87"/>
      <c r="J115" s="6"/>
      <c r="K115" s="12"/>
    </row>
    <row r="116" spans="2:13" hidden="1" outlineLevel="1" x14ac:dyDescent="0.4">
      <c r="B116" s="71" t="s">
        <v>316</v>
      </c>
      <c r="C116" s="87">
        <f t="shared" si="2"/>
        <v>40000</v>
      </c>
      <c r="D116" s="71" t="s">
        <v>88</v>
      </c>
      <c r="E116" s="87">
        <v>40000</v>
      </c>
      <c r="F116" s="17"/>
      <c r="G116" s="87"/>
      <c r="H116" s="87"/>
      <c r="I116" s="87"/>
      <c r="J116" s="6"/>
      <c r="K116" s="12"/>
    </row>
    <row r="117" spans="2:13" hidden="1" outlineLevel="1" x14ac:dyDescent="0.4">
      <c r="B117" s="71" t="s">
        <v>317</v>
      </c>
      <c r="C117" s="87">
        <f t="shared" si="2"/>
        <v>65000</v>
      </c>
      <c r="D117" s="71" t="s">
        <v>89</v>
      </c>
      <c r="E117" s="87">
        <v>65000</v>
      </c>
      <c r="F117" s="17"/>
      <c r="G117" s="87"/>
      <c r="H117" s="87"/>
      <c r="I117" s="87"/>
      <c r="J117" s="6"/>
      <c r="K117" s="12"/>
    </row>
    <row r="118" spans="2:13" hidden="1" outlineLevel="1" x14ac:dyDescent="0.4">
      <c r="B118" s="71" t="s">
        <v>318</v>
      </c>
      <c r="C118" s="87">
        <f t="shared" si="2"/>
        <v>11250</v>
      </c>
      <c r="D118" s="71" t="s">
        <v>90</v>
      </c>
      <c r="E118" s="87">
        <v>11250</v>
      </c>
      <c r="F118" s="17"/>
      <c r="G118" s="87"/>
      <c r="H118" s="87"/>
      <c r="I118" s="87"/>
      <c r="J118" s="6"/>
      <c r="K118" s="12"/>
    </row>
    <row r="119" spans="2:13" hidden="1" outlineLevel="1" x14ac:dyDescent="0.4">
      <c r="B119" s="71" t="s">
        <v>319</v>
      </c>
      <c r="C119" s="87">
        <f t="shared" si="2"/>
        <v>150</v>
      </c>
      <c r="D119" s="71" t="s">
        <v>91</v>
      </c>
      <c r="E119" s="87">
        <v>150</v>
      </c>
      <c r="F119" s="17"/>
      <c r="G119" s="87"/>
      <c r="H119" s="87"/>
      <c r="I119" s="87"/>
      <c r="J119" s="6"/>
      <c r="K119" s="12"/>
    </row>
    <row r="120" spans="2:13" hidden="1" outlineLevel="1" x14ac:dyDescent="0.4">
      <c r="B120" s="71" t="s">
        <v>320</v>
      </c>
      <c r="C120" s="87">
        <f t="shared" si="2"/>
        <v>4200</v>
      </c>
      <c r="D120" s="71" t="s">
        <v>92</v>
      </c>
      <c r="E120" s="87">
        <v>4200</v>
      </c>
      <c r="F120" s="17"/>
      <c r="G120" s="87"/>
      <c r="H120" s="87"/>
      <c r="I120" s="87"/>
      <c r="J120" s="6"/>
      <c r="K120" s="12"/>
    </row>
    <row r="121" spans="2:13" hidden="1" outlineLevel="1" x14ac:dyDescent="0.4">
      <c r="B121" s="71" t="s">
        <v>321</v>
      </c>
      <c r="C121" s="87">
        <f t="shared" si="2"/>
        <v>672327.90777000005</v>
      </c>
      <c r="D121" s="71" t="s">
        <v>93</v>
      </c>
      <c r="E121" s="87">
        <v>116250</v>
      </c>
      <c r="F121" s="18" t="s">
        <v>68</v>
      </c>
      <c r="G121" s="87">
        <v>556077.90777000005</v>
      </c>
      <c r="H121" s="87"/>
      <c r="I121" s="87"/>
      <c r="J121" s="6"/>
      <c r="K121" s="12"/>
    </row>
    <row r="122" spans="2:13" hidden="1" outlineLevel="1" x14ac:dyDescent="0.4">
      <c r="B122" s="71" t="s">
        <v>322</v>
      </c>
      <c r="C122" s="87">
        <f t="shared" si="2"/>
        <v>4725</v>
      </c>
      <c r="D122" s="71" t="s">
        <v>94</v>
      </c>
      <c r="E122" s="87">
        <v>4725</v>
      </c>
      <c r="F122" s="17"/>
      <c r="G122" s="87"/>
      <c r="H122" s="87"/>
      <c r="I122" s="87"/>
      <c r="J122" s="6"/>
      <c r="K122" s="12"/>
    </row>
    <row r="123" spans="2:13" ht="15.45" hidden="1" outlineLevel="1" x14ac:dyDescent="0.4">
      <c r="B123" s="71" t="s">
        <v>312</v>
      </c>
      <c r="C123" s="87">
        <f t="shared" si="2"/>
        <v>0</v>
      </c>
      <c r="D123" s="71"/>
      <c r="E123" s="87"/>
      <c r="F123" s="17"/>
      <c r="G123" s="87"/>
      <c r="H123" s="87"/>
      <c r="I123" s="87"/>
      <c r="J123" s="19"/>
      <c r="K123" s="12"/>
      <c r="L123" s="6"/>
      <c r="M123" s="12"/>
    </row>
    <row r="124" spans="2:13" ht="15.45" hidden="1" outlineLevel="1" x14ac:dyDescent="0.4">
      <c r="B124" s="71" t="s">
        <v>313</v>
      </c>
      <c r="C124" s="87">
        <v>0</v>
      </c>
      <c r="D124" s="71"/>
      <c r="E124" s="87"/>
      <c r="F124" s="17"/>
      <c r="G124" s="87"/>
      <c r="H124" s="87"/>
      <c r="I124" s="87"/>
      <c r="J124" s="19"/>
      <c r="K124" s="12"/>
      <c r="L124" s="6"/>
      <c r="M124" s="12"/>
    </row>
    <row r="125" spans="2:13" hidden="1" outlineLevel="1" x14ac:dyDescent="0.4">
      <c r="B125" s="71" t="s">
        <v>323</v>
      </c>
      <c r="C125" s="87">
        <f>G125+E125+I125</f>
        <v>2400</v>
      </c>
      <c r="D125" s="71" t="s">
        <v>95</v>
      </c>
      <c r="E125" s="87">
        <v>2400</v>
      </c>
      <c r="F125" s="17"/>
      <c r="G125" s="87"/>
      <c r="H125" s="87"/>
      <c r="I125" s="87"/>
      <c r="J125" s="6"/>
      <c r="K125" s="12"/>
    </row>
    <row r="126" spans="2:13" hidden="1" outlineLevel="1" x14ac:dyDescent="0.4">
      <c r="B126" s="71" t="s">
        <v>324</v>
      </c>
      <c r="C126" s="87">
        <f>G126+E126+I126</f>
        <v>12750</v>
      </c>
      <c r="D126" s="71" t="s">
        <v>96</v>
      </c>
      <c r="E126" s="87">
        <v>12750</v>
      </c>
      <c r="F126" s="17"/>
      <c r="G126" s="87"/>
      <c r="H126" s="87"/>
      <c r="I126" s="87"/>
      <c r="J126" s="6"/>
      <c r="K126" s="12"/>
    </row>
    <row r="127" spans="2:13" x14ac:dyDescent="0.4">
      <c r="B127" s="71"/>
      <c r="C127" s="91"/>
      <c r="D127" s="101"/>
      <c r="E127" s="71"/>
      <c r="F127" s="79"/>
      <c r="G127" s="79"/>
      <c r="H127" s="79"/>
      <c r="I127" s="87"/>
      <c r="J127" s="12"/>
      <c r="K127"/>
      <c r="L127" s="12"/>
    </row>
    <row r="128" spans="2:13" collapsed="1" x14ac:dyDescent="0.4">
      <c r="B128" s="13" t="s">
        <v>97</v>
      </c>
      <c r="C128" s="15">
        <f>SUM(C129:C137)</f>
        <v>1189811</v>
      </c>
      <c r="D128" s="93"/>
      <c r="E128" s="15">
        <f>SUM(E129:E137)</f>
        <v>1189811</v>
      </c>
      <c r="F128" s="93"/>
      <c r="G128" s="15">
        <f>SUM(G129:G137)</f>
        <v>0</v>
      </c>
      <c r="H128" s="93"/>
      <c r="I128" s="15">
        <f>SUM(I129:I137)</f>
        <v>0</v>
      </c>
      <c r="J128" s="12"/>
      <c r="K128" s="12"/>
      <c r="L128" s="12"/>
    </row>
    <row r="129" spans="2:12" hidden="1" outlineLevel="1" x14ac:dyDescent="0.4">
      <c r="B129" s="71" t="s">
        <v>258</v>
      </c>
      <c r="C129" s="87">
        <f t="shared" ref="C129:C137" si="3">G129+E129+I129</f>
        <v>136000</v>
      </c>
      <c r="D129" s="71" t="s">
        <v>98</v>
      </c>
      <c r="E129" s="87">
        <v>136000</v>
      </c>
      <c r="F129" s="17"/>
      <c r="G129" s="87"/>
      <c r="H129" s="87"/>
      <c r="I129" s="87"/>
      <c r="J129" s="6"/>
      <c r="K129" s="12"/>
    </row>
    <row r="130" spans="2:12" hidden="1" outlineLevel="1" x14ac:dyDescent="0.4">
      <c r="B130" s="71" t="s">
        <v>259</v>
      </c>
      <c r="C130" s="87">
        <f t="shared" si="3"/>
        <v>8000</v>
      </c>
      <c r="D130" s="71" t="s">
        <v>99</v>
      </c>
      <c r="E130" s="87">
        <v>8000</v>
      </c>
      <c r="F130" s="17"/>
      <c r="G130" s="87"/>
      <c r="H130" s="87"/>
      <c r="I130" s="87"/>
      <c r="J130" s="6"/>
      <c r="K130" s="12"/>
    </row>
    <row r="131" spans="2:12" hidden="1" outlineLevel="1" x14ac:dyDescent="0.4">
      <c r="B131" s="71" t="s">
        <v>260</v>
      </c>
      <c r="C131" s="87">
        <f t="shared" si="3"/>
        <v>0</v>
      </c>
      <c r="D131" s="71"/>
      <c r="E131" s="87"/>
      <c r="F131" s="17"/>
      <c r="G131" s="87"/>
      <c r="H131" s="87"/>
      <c r="I131" s="87"/>
      <c r="J131" s="6"/>
      <c r="K131" s="12"/>
    </row>
    <row r="132" spans="2:12" hidden="1" outlineLevel="1" x14ac:dyDescent="0.4">
      <c r="B132" s="71" t="s">
        <v>261</v>
      </c>
      <c r="C132" s="87">
        <f t="shared" si="3"/>
        <v>56000</v>
      </c>
      <c r="D132" s="71" t="s">
        <v>100</v>
      </c>
      <c r="E132" s="87">
        <v>56000</v>
      </c>
      <c r="F132" s="17"/>
      <c r="G132" s="87"/>
      <c r="H132" s="87"/>
      <c r="I132" s="87"/>
      <c r="J132" s="6"/>
      <c r="K132" s="12"/>
    </row>
    <row r="133" spans="2:12" hidden="1" outlineLevel="1" x14ac:dyDescent="0.4">
      <c r="B133" s="71" t="s">
        <v>262</v>
      </c>
      <c r="C133" s="87">
        <f t="shared" si="3"/>
        <v>240000</v>
      </c>
      <c r="D133" s="71" t="s">
        <v>101</v>
      </c>
      <c r="E133" s="87">
        <v>240000</v>
      </c>
      <c r="F133" s="17"/>
      <c r="G133" s="87"/>
      <c r="H133" s="87"/>
      <c r="I133" s="87"/>
      <c r="J133" s="6"/>
      <c r="K133" s="12"/>
    </row>
    <row r="134" spans="2:12" hidden="1" outlineLevel="1" x14ac:dyDescent="0.4">
      <c r="B134" s="71" t="s">
        <v>263</v>
      </c>
      <c r="C134" s="87">
        <f t="shared" si="3"/>
        <v>700000</v>
      </c>
      <c r="D134" s="71" t="s">
        <v>102</v>
      </c>
      <c r="E134" s="87">
        <v>700000</v>
      </c>
      <c r="F134" s="17"/>
      <c r="G134" s="87"/>
      <c r="H134" s="87"/>
      <c r="I134" s="87"/>
      <c r="J134" s="6"/>
      <c r="K134" s="12"/>
    </row>
    <row r="135" spans="2:12" hidden="1" outlineLevel="1" x14ac:dyDescent="0.4">
      <c r="B135" s="71" t="s">
        <v>264</v>
      </c>
      <c r="C135" s="87">
        <f t="shared" si="3"/>
        <v>16000</v>
      </c>
      <c r="D135" s="71" t="s">
        <v>103</v>
      </c>
      <c r="E135" s="87">
        <v>16000</v>
      </c>
      <c r="F135" s="17"/>
      <c r="G135" s="87"/>
      <c r="H135" s="87"/>
      <c r="I135" s="87"/>
      <c r="J135" s="6"/>
      <c r="K135" s="12"/>
    </row>
    <row r="136" spans="2:12" hidden="1" outlineLevel="1" x14ac:dyDescent="0.4">
      <c r="B136" s="71" t="s">
        <v>265</v>
      </c>
      <c r="C136" s="87">
        <f t="shared" si="3"/>
        <v>21811</v>
      </c>
      <c r="D136" s="71" t="s">
        <v>104</v>
      </c>
      <c r="E136" s="87">
        <v>21811</v>
      </c>
      <c r="F136" s="17"/>
      <c r="G136" s="87"/>
      <c r="H136" s="87"/>
      <c r="I136" s="87"/>
      <c r="J136" s="6"/>
      <c r="K136" s="12"/>
    </row>
    <row r="137" spans="2:12" hidden="1" outlineLevel="1" x14ac:dyDescent="0.4">
      <c r="B137" s="71" t="s">
        <v>266</v>
      </c>
      <c r="C137" s="87">
        <f t="shared" si="3"/>
        <v>12000</v>
      </c>
      <c r="D137" s="71" t="s">
        <v>105</v>
      </c>
      <c r="E137" s="87">
        <v>12000</v>
      </c>
      <c r="F137" s="17"/>
      <c r="G137" s="87"/>
      <c r="H137" s="87"/>
      <c r="I137" s="87"/>
      <c r="J137" s="6"/>
      <c r="K137" s="12"/>
    </row>
    <row r="138" spans="2:12" x14ac:dyDescent="0.4">
      <c r="B138" s="71"/>
      <c r="C138" s="91"/>
      <c r="D138" s="101"/>
      <c r="E138" s="71"/>
      <c r="F138" s="79"/>
      <c r="G138" s="79"/>
      <c r="H138" s="79"/>
      <c r="I138" s="79"/>
      <c r="J138" s="12"/>
      <c r="K138" s="12"/>
      <c r="L138" s="12"/>
    </row>
    <row r="139" spans="2:12" collapsed="1" x14ac:dyDescent="0.4">
      <c r="B139" s="13" t="s">
        <v>106</v>
      </c>
      <c r="C139" s="15">
        <f>SUM(C140:C142)</f>
        <v>40000</v>
      </c>
      <c r="D139" s="93"/>
      <c r="E139" s="15">
        <f>SUM(E140:E142)</f>
        <v>40000</v>
      </c>
      <c r="F139" s="93"/>
      <c r="G139" s="15">
        <f>SUM(G140:G142)</f>
        <v>0</v>
      </c>
      <c r="H139" s="93"/>
      <c r="I139" s="15">
        <f>SUM(I140:I142)</f>
        <v>0</v>
      </c>
      <c r="J139" s="12"/>
      <c r="K139" s="12"/>
      <c r="L139" s="12"/>
    </row>
    <row r="140" spans="2:12" hidden="1" outlineLevel="1" x14ac:dyDescent="0.4">
      <c r="B140" s="71" t="s">
        <v>267</v>
      </c>
      <c r="C140" s="87">
        <f>G140+E140+I140</f>
        <v>0</v>
      </c>
      <c r="D140" s="71" t="s">
        <v>267</v>
      </c>
      <c r="E140" s="87">
        <v>0</v>
      </c>
      <c r="F140" s="17"/>
      <c r="G140" s="87"/>
      <c r="H140" s="87"/>
      <c r="I140" s="87"/>
      <c r="J140" s="12"/>
      <c r="K140" s="12"/>
    </row>
    <row r="141" spans="2:12" hidden="1" outlineLevel="1" x14ac:dyDescent="0.4">
      <c r="B141" s="71" t="s">
        <v>268</v>
      </c>
      <c r="C141" s="87">
        <f>G141+E141+I141</f>
        <v>32000</v>
      </c>
      <c r="D141" s="71" t="s">
        <v>107</v>
      </c>
      <c r="E141" s="87">
        <v>32000</v>
      </c>
      <c r="F141" s="17"/>
      <c r="G141" s="87"/>
      <c r="H141" s="87"/>
      <c r="I141" s="87"/>
      <c r="J141" s="12"/>
      <c r="K141" s="12"/>
    </row>
    <row r="142" spans="2:12" hidden="1" outlineLevel="1" x14ac:dyDescent="0.4">
      <c r="B142" s="71" t="s">
        <v>269</v>
      </c>
      <c r="C142" s="87">
        <f>G142+E142+I142</f>
        <v>8000</v>
      </c>
      <c r="D142" s="71" t="s">
        <v>108</v>
      </c>
      <c r="E142" s="87">
        <v>8000</v>
      </c>
      <c r="F142" s="17"/>
      <c r="G142" s="87"/>
      <c r="H142" s="87"/>
      <c r="I142" s="87"/>
      <c r="J142" s="12"/>
      <c r="K142" s="16" t="s">
        <v>17</v>
      </c>
    </row>
    <row r="143" spans="2:12" hidden="1" outlineLevel="1" x14ac:dyDescent="0.4">
      <c r="B143" s="71" t="s">
        <v>325</v>
      </c>
      <c r="C143" s="87">
        <f>G143+E143+I143</f>
        <v>4000</v>
      </c>
      <c r="D143" s="71" t="s">
        <v>326</v>
      </c>
      <c r="E143" s="87">
        <v>4000</v>
      </c>
      <c r="F143" s="17"/>
      <c r="G143" s="87"/>
      <c r="H143" s="87"/>
      <c r="I143" s="87"/>
      <c r="J143" s="12"/>
      <c r="K143" s="16"/>
    </row>
    <row r="144" spans="2:12" x14ac:dyDescent="0.4">
      <c r="B144" s="71"/>
      <c r="C144" s="15"/>
      <c r="D144" s="87"/>
      <c r="E144" s="17"/>
      <c r="F144" s="87"/>
      <c r="G144" s="87"/>
      <c r="H144" s="87"/>
      <c r="I144" s="87"/>
      <c r="J144" s="12"/>
      <c r="K144" s="6"/>
      <c r="L144" s="12"/>
    </row>
    <row r="145" spans="2:12" collapsed="1" x14ac:dyDescent="0.4">
      <c r="B145" s="27" t="s">
        <v>280</v>
      </c>
      <c r="C145" s="15">
        <f>C146</f>
        <v>0</v>
      </c>
      <c r="D145" s="87"/>
      <c r="E145" s="15">
        <f>E146</f>
        <v>0</v>
      </c>
      <c r="F145" s="87"/>
      <c r="G145" s="15">
        <f>G146</f>
        <v>0</v>
      </c>
      <c r="H145" s="87"/>
      <c r="I145" s="15">
        <f>I146</f>
        <v>0</v>
      </c>
      <c r="J145" s="12"/>
      <c r="K145" s="6"/>
      <c r="L145" s="12"/>
    </row>
    <row r="146" spans="2:12" hidden="1" outlineLevel="1" x14ac:dyDescent="0.4">
      <c r="B146" s="18" t="s">
        <v>270</v>
      </c>
      <c r="C146" s="87">
        <f>G146+E146+I146</f>
        <v>0</v>
      </c>
      <c r="D146" s="15"/>
      <c r="E146" s="87"/>
      <c r="F146" s="18"/>
      <c r="G146" s="87"/>
      <c r="H146" s="18" t="s">
        <v>271</v>
      </c>
      <c r="I146" s="87">
        <v>0</v>
      </c>
      <c r="J146" s="12"/>
      <c r="K146" s="12"/>
    </row>
    <row r="147" spans="2:12" x14ac:dyDescent="0.4">
      <c r="B147" s="71"/>
      <c r="C147" s="15"/>
      <c r="D147" s="87"/>
      <c r="E147" s="17"/>
      <c r="F147" s="87"/>
      <c r="G147" s="87"/>
      <c r="H147" s="87"/>
      <c r="I147" s="101"/>
      <c r="J147" s="12"/>
      <c r="K147" s="6"/>
      <c r="L147" s="12"/>
    </row>
    <row r="148" spans="2:12" collapsed="1" x14ac:dyDescent="0.4">
      <c r="B148" s="27" t="s">
        <v>282</v>
      </c>
      <c r="C148" s="15">
        <f>SUM(C149:C152)</f>
        <v>312000</v>
      </c>
      <c r="D148" s="87"/>
      <c r="E148" s="15">
        <f>SUM(E149:E152)</f>
        <v>80000</v>
      </c>
      <c r="F148" s="87"/>
      <c r="G148" s="15">
        <f>SUM(G149:G152)</f>
        <v>232000</v>
      </c>
      <c r="H148" s="87"/>
      <c r="I148" s="15">
        <f>SUM(I149:I152)</f>
        <v>0</v>
      </c>
      <c r="J148" s="12"/>
      <c r="K148" s="6"/>
      <c r="L148" s="12"/>
    </row>
    <row r="149" spans="2:12" hidden="1" outlineLevel="1" x14ac:dyDescent="0.4">
      <c r="B149" s="71" t="s">
        <v>272</v>
      </c>
      <c r="C149" s="87">
        <f>G149+E149+I149</f>
        <v>78000</v>
      </c>
      <c r="D149" s="71" t="s">
        <v>212</v>
      </c>
      <c r="E149" s="87">
        <v>20000</v>
      </c>
      <c r="F149" s="18" t="s">
        <v>74</v>
      </c>
      <c r="G149" s="87">
        <v>58000</v>
      </c>
      <c r="H149" s="87"/>
      <c r="I149" s="87"/>
      <c r="J149" s="6"/>
      <c r="K149" s="12"/>
    </row>
    <row r="150" spans="2:12" hidden="1" outlineLevel="1" x14ac:dyDescent="0.4">
      <c r="B150" s="71" t="s">
        <v>273</v>
      </c>
      <c r="C150" s="87">
        <f>G150+E150+I150</f>
        <v>78000</v>
      </c>
      <c r="D150" s="71" t="s">
        <v>209</v>
      </c>
      <c r="E150" s="87">
        <v>20000</v>
      </c>
      <c r="F150" s="18" t="s">
        <v>75</v>
      </c>
      <c r="G150" s="87">
        <v>58000</v>
      </c>
      <c r="H150" s="87"/>
      <c r="I150" s="87"/>
      <c r="J150" s="6"/>
      <c r="K150" s="12"/>
    </row>
    <row r="151" spans="2:12" hidden="1" outlineLevel="1" x14ac:dyDescent="0.4">
      <c r="B151" s="71" t="s">
        <v>328</v>
      </c>
      <c r="C151" s="87">
        <f>G151+E151+I151</f>
        <v>78000</v>
      </c>
      <c r="D151" s="71" t="s">
        <v>210</v>
      </c>
      <c r="E151" s="87">
        <v>20000</v>
      </c>
      <c r="F151" s="18" t="s">
        <v>77</v>
      </c>
      <c r="G151" s="87">
        <v>58000</v>
      </c>
      <c r="H151" s="87"/>
      <c r="I151" s="87"/>
      <c r="J151" s="6"/>
      <c r="K151" s="12"/>
    </row>
    <row r="152" spans="2:12" hidden="1" outlineLevel="1" x14ac:dyDescent="0.4">
      <c r="B152" s="71" t="s">
        <v>274</v>
      </c>
      <c r="C152" s="87">
        <f>G152+E152+I152</f>
        <v>78000</v>
      </c>
      <c r="D152" s="71" t="s">
        <v>211</v>
      </c>
      <c r="E152" s="87">
        <v>20000</v>
      </c>
      <c r="F152" s="18" t="s">
        <v>76</v>
      </c>
      <c r="G152" s="87">
        <v>58000</v>
      </c>
      <c r="H152" s="87"/>
      <c r="I152" s="87"/>
      <c r="J152" s="6"/>
      <c r="K152" s="12"/>
    </row>
    <row r="153" spans="2:12" x14ac:dyDescent="0.4">
      <c r="B153" s="71"/>
      <c r="C153" s="91"/>
      <c r="D153" s="101"/>
      <c r="E153" s="71"/>
      <c r="F153" s="79"/>
      <c r="G153" s="79"/>
      <c r="H153" s="79"/>
      <c r="I153" s="101"/>
      <c r="J153" s="12"/>
      <c r="K153" s="12"/>
      <c r="L153" s="12"/>
    </row>
    <row r="154" spans="2:12" collapsed="1" x14ac:dyDescent="0.4">
      <c r="B154" s="13" t="s">
        <v>281</v>
      </c>
      <c r="C154" s="15">
        <f>SUM(C155:C158)</f>
        <v>148313</v>
      </c>
      <c r="D154" s="93"/>
      <c r="E154" s="15">
        <f>SUM(E155:E158)</f>
        <v>73313</v>
      </c>
      <c r="F154" s="93"/>
      <c r="G154" s="15">
        <f>SUM(G155:G158)</f>
        <v>75000</v>
      </c>
      <c r="H154" s="93"/>
      <c r="I154" s="15">
        <f>SUM(I155:I158)</f>
        <v>0</v>
      </c>
      <c r="J154" s="12"/>
      <c r="K154" s="12"/>
      <c r="L154" s="12"/>
    </row>
    <row r="155" spans="2:12" hidden="1" outlineLevel="1" x14ac:dyDescent="0.4">
      <c r="B155" s="71" t="s">
        <v>275</v>
      </c>
      <c r="C155" s="87">
        <f>G155+E155+I155</f>
        <v>83000</v>
      </c>
      <c r="D155" s="71" t="s">
        <v>109</v>
      </c>
      <c r="E155" s="87">
        <v>8000</v>
      </c>
      <c r="F155" s="18" t="s">
        <v>78</v>
      </c>
      <c r="G155" s="87">
        <v>75000</v>
      </c>
      <c r="H155" s="87"/>
      <c r="I155" s="87"/>
      <c r="J155" s="6"/>
      <c r="K155" s="12"/>
    </row>
    <row r="156" spans="2:12" hidden="1" outlineLevel="1" x14ac:dyDescent="0.4">
      <c r="B156" s="71" t="s">
        <v>276</v>
      </c>
      <c r="C156" s="87">
        <f>G156+E156+I156</f>
        <v>2825</v>
      </c>
      <c r="D156" s="71" t="s">
        <v>110</v>
      </c>
      <c r="E156" s="87">
        <v>2825</v>
      </c>
      <c r="F156" s="17"/>
      <c r="G156" s="87"/>
      <c r="H156" s="87"/>
      <c r="I156" s="87"/>
      <c r="J156" s="6"/>
      <c r="K156" s="12"/>
    </row>
    <row r="157" spans="2:12" hidden="1" outlineLevel="1" x14ac:dyDescent="0.4">
      <c r="B157" s="71" t="s">
        <v>277</v>
      </c>
      <c r="C157" s="87">
        <f>G157+E157+I157</f>
        <v>53000</v>
      </c>
      <c r="D157" s="71" t="s">
        <v>111</v>
      </c>
      <c r="E157" s="87">
        <v>53000</v>
      </c>
      <c r="F157" s="17"/>
      <c r="G157" s="87"/>
      <c r="H157" s="87"/>
      <c r="I157" s="87"/>
      <c r="J157" s="6"/>
      <c r="K157" s="12"/>
    </row>
    <row r="158" spans="2:12" hidden="1" outlineLevel="1" x14ac:dyDescent="0.4">
      <c r="B158" s="71" t="s">
        <v>278</v>
      </c>
      <c r="C158" s="87">
        <f>G158+E158+I158</f>
        <v>9488</v>
      </c>
      <c r="D158" s="71" t="s">
        <v>112</v>
      </c>
      <c r="E158" s="87">
        <v>9488</v>
      </c>
      <c r="F158" s="17"/>
      <c r="G158" s="87"/>
      <c r="H158" s="87"/>
      <c r="I158" s="87"/>
      <c r="J158" s="6"/>
      <c r="K158" s="12" t="s">
        <v>17</v>
      </c>
    </row>
    <row r="159" spans="2:12" x14ac:dyDescent="0.4">
      <c r="B159" s="71"/>
      <c r="C159" s="15"/>
      <c r="D159" s="87"/>
      <c r="E159" s="17"/>
      <c r="F159" s="87"/>
      <c r="G159" s="87"/>
      <c r="H159" s="87"/>
      <c r="I159" s="101"/>
      <c r="J159" s="12"/>
      <c r="K159" s="12"/>
      <c r="L159" s="12"/>
    </row>
    <row r="160" spans="2:12" collapsed="1" x14ac:dyDescent="0.4">
      <c r="B160" s="13" t="s">
        <v>283</v>
      </c>
      <c r="C160" s="15">
        <f>C161+C162</f>
        <v>90000</v>
      </c>
      <c r="D160" s="103"/>
      <c r="E160" s="15">
        <f>E161+E162</f>
        <v>45000</v>
      </c>
      <c r="F160" s="91"/>
      <c r="G160" s="15">
        <f>G161+G162</f>
        <v>45000</v>
      </c>
      <c r="H160" s="91"/>
      <c r="I160" s="15">
        <f>I161+I162</f>
        <v>0</v>
      </c>
      <c r="J160" s="12"/>
      <c r="K160" s="12"/>
      <c r="L160" s="12"/>
    </row>
    <row r="161" spans="2:15" hidden="1" outlineLevel="1" x14ac:dyDescent="0.4">
      <c r="B161" s="100" t="s">
        <v>279</v>
      </c>
      <c r="C161" s="87">
        <f>G161+E161+I161</f>
        <v>90000</v>
      </c>
      <c r="D161" s="71" t="s">
        <v>79</v>
      </c>
      <c r="E161" s="87">
        <v>45000</v>
      </c>
      <c r="F161" s="18" t="s">
        <v>79</v>
      </c>
      <c r="G161" s="87">
        <v>45000</v>
      </c>
      <c r="H161" s="87"/>
      <c r="I161" s="87"/>
      <c r="J161" s="12"/>
      <c r="K161" s="12"/>
    </row>
    <row r="162" spans="2:15" hidden="1" outlineLevel="1" x14ac:dyDescent="0.4">
      <c r="B162" s="100" t="s">
        <v>330</v>
      </c>
      <c r="C162" s="87">
        <v>0</v>
      </c>
      <c r="D162" s="71"/>
      <c r="E162" s="87"/>
      <c r="F162" s="18"/>
      <c r="G162" s="87"/>
      <c r="H162" s="87"/>
      <c r="I162" s="87"/>
      <c r="J162" s="12"/>
      <c r="K162" s="12"/>
    </row>
    <row r="163" spans="2:15" ht="15" thickBot="1" x14ac:dyDescent="0.45">
      <c r="J163"/>
      <c r="K163" s="12"/>
      <c r="N163" s="20"/>
    </row>
    <row r="164" spans="2:15" ht="15" thickBot="1" x14ac:dyDescent="0.45">
      <c r="B164" s="37" t="s">
        <v>113</v>
      </c>
      <c r="C164" s="39">
        <f>C102</f>
        <v>10205501.267349999</v>
      </c>
      <c r="D164" s="106"/>
      <c r="E164" s="106">
        <f>E102</f>
        <v>2028849</v>
      </c>
      <c r="F164" s="38"/>
      <c r="G164" s="106">
        <f>G102</f>
        <v>8176652.2673500003</v>
      </c>
      <c r="H164" s="106"/>
      <c r="I164" s="106">
        <f>I102</f>
        <v>0</v>
      </c>
      <c r="J164" s="12"/>
      <c r="K164" s="12"/>
      <c r="L164" s="12"/>
      <c r="M164" s="12"/>
    </row>
    <row r="165" spans="2:15" ht="15.9" thickBot="1" x14ac:dyDescent="0.45">
      <c r="C165" s="94"/>
      <c r="D165" s="94"/>
      <c r="E165" s="28"/>
      <c r="F165" s="94"/>
      <c r="G165" s="94"/>
      <c r="H165" s="94"/>
      <c r="I165" s="94"/>
      <c r="J165" s="12"/>
      <c r="K165" s="12"/>
      <c r="L165" s="12"/>
    </row>
    <row r="166" spans="2:15" s="109" customFormat="1" ht="15.9" thickBot="1" x14ac:dyDescent="0.45">
      <c r="B166" s="40" t="s">
        <v>114</v>
      </c>
      <c r="C166" s="140">
        <f>C100-C164</f>
        <v>3167448.7326500006</v>
      </c>
      <c r="D166" s="108"/>
      <c r="E166" s="108">
        <f>E100-E164</f>
        <v>675651</v>
      </c>
      <c r="F166" s="107"/>
      <c r="G166" s="108">
        <f>G100-G164</f>
        <v>2462097.7326499997</v>
      </c>
      <c r="H166" s="108"/>
      <c r="I166" s="108">
        <f>I100-I164</f>
        <v>29700</v>
      </c>
      <c r="K166" s="25"/>
      <c r="M166" s="25"/>
    </row>
    <row r="167" spans="2:15" x14ac:dyDescent="0.4">
      <c r="B167" s="62" t="s">
        <v>286</v>
      </c>
      <c r="C167" s="137">
        <f>C166/C100</f>
        <v>0.23685489982763719</v>
      </c>
      <c r="D167" s="68"/>
      <c r="E167" s="137">
        <f>E166/E100</f>
        <v>0.24982473655019413</v>
      </c>
      <c r="F167" s="68"/>
      <c r="G167" s="137">
        <f>G166/G100</f>
        <v>0.23142735120667368</v>
      </c>
      <c r="H167" s="68"/>
      <c r="I167" s="137">
        <f>I166/I100</f>
        <v>1</v>
      </c>
      <c r="J167" s="12"/>
      <c r="K167" s="12"/>
      <c r="L167" s="12"/>
      <c r="M167" s="12"/>
    </row>
    <row r="168" spans="2:15" x14ac:dyDescent="0.4">
      <c r="B168" s="62" t="s">
        <v>287</v>
      </c>
      <c r="C168" s="137">
        <f>C166/C166</f>
        <v>1</v>
      </c>
      <c r="D168" s="68"/>
      <c r="E168" s="137">
        <f>E166/$C$166</f>
        <v>0.21331079270057396</v>
      </c>
      <c r="F168" s="68"/>
      <c r="G168" s="137">
        <f>G166/$C$166</f>
        <v>0.77731257566089185</v>
      </c>
      <c r="H168" s="68"/>
      <c r="I168" s="137">
        <f>I166/$C$166</f>
        <v>9.376631638533868E-3</v>
      </c>
      <c r="J168" s="12"/>
      <c r="K168" s="12"/>
      <c r="L168" s="12"/>
      <c r="M168" s="12"/>
    </row>
    <row r="169" spans="2:15" x14ac:dyDescent="0.4">
      <c r="B169" s="29"/>
      <c r="C169" s="68"/>
      <c r="D169" s="53"/>
      <c r="E169" s="53"/>
      <c r="F169" s="53"/>
      <c r="G169" s="53"/>
      <c r="H169" s="53"/>
      <c r="I169" s="53"/>
      <c r="J169" s="12"/>
      <c r="K169" s="12"/>
      <c r="L169" s="12"/>
    </row>
    <row r="170" spans="2:15" x14ac:dyDescent="0.4">
      <c r="B170" s="29"/>
      <c r="C170" s="68"/>
      <c r="D170" s="53"/>
      <c r="E170" s="53"/>
      <c r="F170" s="53"/>
      <c r="G170" s="53"/>
      <c r="H170" s="53"/>
      <c r="I170" s="53"/>
      <c r="J170" s="12"/>
      <c r="K170" s="12"/>
      <c r="L170" s="12"/>
    </row>
    <row r="171" spans="2:15" x14ac:dyDescent="0.4">
      <c r="J171" s="12"/>
      <c r="K171" s="12"/>
      <c r="L171" s="12"/>
    </row>
    <row r="172" spans="2:15" ht="15.45" x14ac:dyDescent="0.4">
      <c r="B172" s="115" t="s">
        <v>11</v>
      </c>
      <c r="C172" s="114">
        <v>7000</v>
      </c>
      <c r="D172" s="96"/>
      <c r="E172" s="32"/>
      <c r="F172" s="96"/>
      <c r="G172" s="96"/>
      <c r="H172" s="96"/>
      <c r="I172" s="96"/>
      <c r="J172" s="12"/>
      <c r="K172" s="12"/>
      <c r="L172" s="12"/>
    </row>
    <row r="173" spans="2:15" ht="15.9" thickBot="1" x14ac:dyDescent="0.45">
      <c r="B173" s="31"/>
      <c r="C173" s="114"/>
      <c r="D173" s="96"/>
      <c r="E173" s="32"/>
      <c r="F173" s="96"/>
      <c r="G173" s="96"/>
      <c r="H173" s="96"/>
      <c r="I173" s="96"/>
      <c r="J173" s="12"/>
      <c r="K173" s="12"/>
      <c r="L173" s="12"/>
    </row>
    <row r="174" spans="2:15" ht="15.9" thickBot="1" x14ac:dyDescent="0.45">
      <c r="B174" s="40" t="s">
        <v>115</v>
      </c>
      <c r="C174" s="141">
        <f>C172+C100</f>
        <v>13379950</v>
      </c>
      <c r="D174" s="95"/>
      <c r="E174" s="41"/>
      <c r="F174" s="95"/>
      <c r="G174" s="95"/>
      <c r="H174" s="95"/>
      <c r="I174" s="95"/>
      <c r="J174" s="12"/>
      <c r="K174" s="12"/>
      <c r="L174" s="12"/>
    </row>
    <row r="175" spans="2:15" x14ac:dyDescent="0.4">
      <c r="J175" s="30"/>
      <c r="K175" s="30"/>
      <c r="L175" s="12"/>
      <c r="M175" s="12"/>
      <c r="N175" s="12"/>
      <c r="O175" s="12"/>
    </row>
    <row r="176" spans="2:15" ht="15.45" x14ac:dyDescent="0.4">
      <c r="C176" s="92"/>
      <c r="D176" s="92"/>
      <c r="E176" s="22"/>
      <c r="F176" s="92"/>
      <c r="G176" s="92"/>
      <c r="H176" s="92"/>
      <c r="I176" s="92"/>
      <c r="J176" s="17"/>
      <c r="K176" s="147" t="s">
        <v>333</v>
      </c>
      <c r="L176" s="12"/>
      <c r="M176" s="12"/>
      <c r="N176" s="12"/>
      <c r="O176" s="12"/>
    </row>
    <row r="177" spans="2:17" ht="15.45" x14ac:dyDescent="0.4">
      <c r="B177" s="22" t="s">
        <v>116</v>
      </c>
      <c r="C177" s="97" t="s">
        <v>214</v>
      </c>
      <c r="D177" s="97"/>
      <c r="E177" s="86"/>
      <c r="F177" s="97"/>
      <c r="G177" s="97"/>
      <c r="H177" s="97"/>
      <c r="I177" s="97"/>
      <c r="J177" s="72" t="s">
        <v>117</v>
      </c>
      <c r="K177" s="72" t="s">
        <v>195</v>
      </c>
      <c r="L177" s="73" t="s">
        <v>118</v>
      </c>
      <c r="M177" s="73" t="s">
        <v>119</v>
      </c>
      <c r="N177" s="74" t="s">
        <v>213</v>
      </c>
      <c r="O177" s="73" t="s">
        <v>4</v>
      </c>
    </row>
    <row r="178" spans="2:17" collapsed="1" x14ac:dyDescent="0.4">
      <c r="B178" s="138" t="s">
        <v>120</v>
      </c>
      <c r="C178" s="87">
        <f t="shared" ref="C178:C209" si="4">SUM(J178:O178)</f>
        <v>41030.46</v>
      </c>
      <c r="D178" s="15"/>
      <c r="E178" s="26"/>
      <c r="F178" s="15"/>
      <c r="G178" s="15"/>
      <c r="H178" s="15"/>
      <c r="I178" s="15"/>
      <c r="J178" s="131">
        <f>SUM(J180:J185)</f>
        <v>41030.46</v>
      </c>
      <c r="K178" s="131">
        <v>0</v>
      </c>
      <c r="L178" s="131">
        <v>0</v>
      </c>
      <c r="M178" s="131">
        <v>0</v>
      </c>
      <c r="N178" s="131">
        <v>0</v>
      </c>
      <c r="O178" s="131">
        <v>0</v>
      </c>
    </row>
    <row r="179" spans="2:17" hidden="1" outlineLevel="1" x14ac:dyDescent="0.4">
      <c r="B179" s="67" t="s">
        <v>331</v>
      </c>
      <c r="C179" s="87">
        <f t="shared" si="4"/>
        <v>95000</v>
      </c>
      <c r="D179" s="15"/>
      <c r="E179" s="26"/>
      <c r="F179" s="15"/>
      <c r="G179" s="15"/>
      <c r="H179" s="15"/>
      <c r="I179" s="15"/>
      <c r="J179" s="81">
        <v>95000</v>
      </c>
      <c r="K179" s="81">
        <v>0</v>
      </c>
      <c r="L179" s="81">
        <v>0</v>
      </c>
      <c r="M179" s="81">
        <v>0</v>
      </c>
      <c r="N179" s="81">
        <v>0</v>
      </c>
      <c r="O179" s="81">
        <v>0</v>
      </c>
    </row>
    <row r="180" spans="2:17" hidden="1" outlineLevel="1" x14ac:dyDescent="0.4">
      <c r="B180" s="67" t="s">
        <v>121</v>
      </c>
      <c r="C180" s="87">
        <f t="shared" si="4"/>
        <v>-120.66</v>
      </c>
      <c r="D180" s="15"/>
      <c r="E180" s="26"/>
      <c r="F180" s="15"/>
      <c r="G180" s="15"/>
      <c r="H180" s="15"/>
      <c r="I180" s="15"/>
      <c r="J180" s="81">
        <v>-120.66</v>
      </c>
      <c r="K180" s="81">
        <v>0</v>
      </c>
      <c r="L180" s="81">
        <v>0</v>
      </c>
      <c r="M180" s="81">
        <v>0</v>
      </c>
      <c r="N180" s="81">
        <v>0</v>
      </c>
      <c r="O180" s="81">
        <v>0</v>
      </c>
    </row>
    <row r="181" spans="2:17" hidden="1" outlineLevel="1" x14ac:dyDescent="0.4">
      <c r="B181" s="67" t="s">
        <v>122</v>
      </c>
      <c r="C181" s="87">
        <f t="shared" si="4"/>
        <v>31383.07</v>
      </c>
      <c r="D181" s="15"/>
      <c r="E181" s="26"/>
      <c r="F181" s="15"/>
      <c r="G181" s="15"/>
      <c r="H181" s="15"/>
      <c r="I181" s="15"/>
      <c r="J181" s="81">
        <v>31383.07</v>
      </c>
      <c r="K181" s="81">
        <v>0</v>
      </c>
      <c r="L181" s="81">
        <v>0</v>
      </c>
      <c r="M181" s="81">
        <v>0</v>
      </c>
      <c r="N181" s="81">
        <v>0</v>
      </c>
      <c r="O181" s="81">
        <v>0</v>
      </c>
    </row>
    <row r="182" spans="2:17" hidden="1" outlineLevel="1" x14ac:dyDescent="0.4">
      <c r="B182" s="67" t="s">
        <v>123</v>
      </c>
      <c r="C182" s="87">
        <f t="shared" si="4"/>
        <v>7353.66</v>
      </c>
      <c r="D182" s="15"/>
      <c r="E182" s="26"/>
      <c r="F182" s="15"/>
      <c r="G182" s="15"/>
      <c r="H182" s="15"/>
      <c r="I182" s="15"/>
      <c r="J182" s="81">
        <v>7353.66</v>
      </c>
      <c r="K182" s="81">
        <v>0</v>
      </c>
      <c r="L182" s="81">
        <v>0</v>
      </c>
      <c r="M182" s="81">
        <v>0</v>
      </c>
      <c r="N182" s="81">
        <v>0</v>
      </c>
      <c r="O182" s="81">
        <v>0</v>
      </c>
    </row>
    <row r="183" spans="2:17" hidden="1" outlineLevel="1" x14ac:dyDescent="0.4">
      <c r="B183" s="67" t="s">
        <v>124</v>
      </c>
      <c r="C183" s="87">
        <f t="shared" si="4"/>
        <v>1399.11</v>
      </c>
      <c r="D183" s="15"/>
      <c r="E183" s="26"/>
      <c r="F183" s="15"/>
      <c r="G183" s="15"/>
      <c r="H183" s="15"/>
      <c r="I183" s="15"/>
      <c r="J183" s="81">
        <v>1399.11</v>
      </c>
      <c r="K183" s="81">
        <v>0</v>
      </c>
      <c r="L183" s="81">
        <v>0</v>
      </c>
      <c r="M183" s="81">
        <v>0</v>
      </c>
      <c r="N183" s="81">
        <v>0</v>
      </c>
      <c r="O183" s="81">
        <v>0</v>
      </c>
    </row>
    <row r="184" spans="2:17" hidden="1" outlineLevel="1" x14ac:dyDescent="0.4">
      <c r="B184" s="67" t="s">
        <v>125</v>
      </c>
      <c r="C184" s="87">
        <f t="shared" si="4"/>
        <v>1015.53</v>
      </c>
      <c r="D184" s="15"/>
      <c r="E184" s="26"/>
      <c r="F184" s="15"/>
      <c r="G184" s="15"/>
      <c r="H184" s="15"/>
      <c r="I184" s="15"/>
      <c r="J184" s="81">
        <v>1015.53</v>
      </c>
      <c r="K184" s="81">
        <v>0</v>
      </c>
      <c r="L184" s="81">
        <v>0</v>
      </c>
      <c r="M184" s="81">
        <v>0</v>
      </c>
      <c r="N184" s="81">
        <v>0</v>
      </c>
      <c r="O184" s="81">
        <v>0</v>
      </c>
    </row>
    <row r="185" spans="2:17" hidden="1" outlineLevel="1" x14ac:dyDescent="0.4">
      <c r="B185" s="67" t="s">
        <v>126</v>
      </c>
      <c r="C185" s="87">
        <f t="shared" si="4"/>
        <v>-0.25</v>
      </c>
      <c r="D185" s="15"/>
      <c r="E185" s="26"/>
      <c r="F185" s="15"/>
      <c r="G185" s="15"/>
      <c r="H185" s="15"/>
      <c r="I185" s="15"/>
      <c r="J185" s="81">
        <v>-0.25</v>
      </c>
      <c r="K185" s="81">
        <v>0</v>
      </c>
      <c r="L185" s="81">
        <v>0</v>
      </c>
      <c r="M185" s="81">
        <v>0</v>
      </c>
      <c r="N185" s="81">
        <v>0</v>
      </c>
      <c r="O185" s="81">
        <v>0</v>
      </c>
    </row>
    <row r="186" spans="2:17" collapsed="1" x14ac:dyDescent="0.4">
      <c r="B186" s="138" t="s">
        <v>127</v>
      </c>
      <c r="C186" s="87">
        <f t="shared" si="4"/>
        <v>173432.62</v>
      </c>
      <c r="D186" s="15"/>
      <c r="E186" s="26"/>
      <c r="F186" s="15"/>
      <c r="G186" s="15"/>
      <c r="H186" s="15"/>
      <c r="I186" s="15"/>
      <c r="J186" s="132">
        <f>SUM(J187:J199)</f>
        <v>8522.3599999999988</v>
      </c>
      <c r="K186" s="132">
        <f>SUM(K187:K199)</f>
        <v>36162.26</v>
      </c>
      <c r="L186" s="132">
        <f t="shared" ref="L186:O186" si="5">SUM(L187:L199)</f>
        <v>67720</v>
      </c>
      <c r="M186" s="132">
        <f t="shared" si="5"/>
        <v>38708</v>
      </c>
      <c r="N186" s="132">
        <f>SUM(N187:N199)</f>
        <v>12620</v>
      </c>
      <c r="O186" s="132">
        <f t="shared" si="5"/>
        <v>9700</v>
      </c>
      <c r="P186" s="6" t="s">
        <v>17</v>
      </c>
    </row>
    <row r="187" spans="2:17" ht="15.45" hidden="1" outlineLevel="1" x14ac:dyDescent="0.4">
      <c r="B187" s="67" t="s">
        <v>128</v>
      </c>
      <c r="C187" s="87">
        <f t="shared" si="4"/>
        <v>42527.4</v>
      </c>
      <c r="D187" s="15"/>
      <c r="E187" s="26"/>
      <c r="F187" s="15"/>
      <c r="G187" s="15"/>
      <c r="H187" s="15"/>
      <c r="I187" s="15"/>
      <c r="J187" s="81">
        <v>1235.0999999999999</v>
      </c>
      <c r="K187" s="81">
        <v>5212.3</v>
      </c>
      <c r="L187" s="81">
        <v>16700</v>
      </c>
      <c r="M187" s="81">
        <v>12480</v>
      </c>
      <c r="N187" s="81">
        <v>4800</v>
      </c>
      <c r="O187" s="81">
        <v>2100</v>
      </c>
      <c r="P187" s="19"/>
      <c r="Q187" s="6"/>
    </row>
    <row r="188" spans="2:17" ht="15.45" hidden="1" outlineLevel="1" x14ac:dyDescent="0.4">
      <c r="B188" s="67" t="s">
        <v>129</v>
      </c>
      <c r="C188" s="87">
        <f t="shared" si="4"/>
        <v>16378.580000000002</v>
      </c>
      <c r="D188" s="15"/>
      <c r="E188" s="26"/>
      <c r="F188" s="15"/>
      <c r="G188" s="15"/>
      <c r="H188" s="15"/>
      <c r="I188" s="15"/>
      <c r="J188" s="81">
        <v>99.09</v>
      </c>
      <c r="K188" s="81">
        <v>3579.4900000000011</v>
      </c>
      <c r="L188" s="81">
        <v>4700</v>
      </c>
      <c r="M188" s="81">
        <v>4800</v>
      </c>
      <c r="N188" s="81">
        <v>1900</v>
      </c>
      <c r="O188" s="81">
        <v>1300</v>
      </c>
      <c r="P188" s="19"/>
      <c r="Q188" s="6"/>
    </row>
    <row r="189" spans="2:17" ht="15.45" hidden="1" outlineLevel="1" x14ac:dyDescent="0.4">
      <c r="B189" s="67" t="s">
        <v>130</v>
      </c>
      <c r="C189" s="87">
        <f t="shared" si="4"/>
        <v>0</v>
      </c>
      <c r="D189" s="15"/>
      <c r="E189" s="26"/>
      <c r="F189" s="15"/>
      <c r="G189" s="15"/>
      <c r="H189" s="15"/>
      <c r="I189" s="15"/>
      <c r="J189" s="81">
        <v>0</v>
      </c>
      <c r="K189" s="81">
        <v>0</v>
      </c>
      <c r="L189" s="81">
        <v>0</v>
      </c>
      <c r="M189" s="81">
        <v>0</v>
      </c>
      <c r="N189" s="81">
        <v>0</v>
      </c>
      <c r="O189" s="81">
        <v>0</v>
      </c>
      <c r="P189" s="19"/>
      <c r="Q189" s="6"/>
    </row>
    <row r="190" spans="2:17" ht="15.45" hidden="1" outlineLevel="1" x14ac:dyDescent="0.4">
      <c r="B190" s="67" t="s">
        <v>131</v>
      </c>
      <c r="C190" s="87">
        <f t="shared" si="4"/>
        <v>24563.489999999998</v>
      </c>
      <c r="D190" s="15"/>
      <c r="E190" s="26"/>
      <c r="F190" s="15"/>
      <c r="G190" s="15"/>
      <c r="H190" s="15"/>
      <c r="I190" s="15"/>
      <c r="J190" s="81">
        <v>427.67</v>
      </c>
      <c r="K190" s="81">
        <v>10555.82</v>
      </c>
      <c r="L190" s="81">
        <v>7000</v>
      </c>
      <c r="M190" s="81">
        <v>2500</v>
      </c>
      <c r="N190" s="81">
        <v>880</v>
      </c>
      <c r="O190" s="81">
        <v>3200</v>
      </c>
      <c r="P190" s="19"/>
      <c r="Q190" s="6"/>
    </row>
    <row r="191" spans="2:17" ht="15.45" hidden="1" outlineLevel="1" x14ac:dyDescent="0.4">
      <c r="B191" s="67" t="s">
        <v>132</v>
      </c>
      <c r="C191" s="87">
        <f t="shared" si="4"/>
        <v>3003.8900000000003</v>
      </c>
      <c r="D191" s="15"/>
      <c r="E191" s="26"/>
      <c r="F191" s="15"/>
      <c r="G191" s="15"/>
      <c r="H191" s="15"/>
      <c r="I191" s="15"/>
      <c r="J191" s="81">
        <v>320</v>
      </c>
      <c r="K191" s="81">
        <v>1653.89</v>
      </c>
      <c r="L191" s="81">
        <v>0</v>
      </c>
      <c r="M191" s="81">
        <v>300</v>
      </c>
      <c r="N191" s="81">
        <v>280</v>
      </c>
      <c r="O191" s="81">
        <v>450</v>
      </c>
      <c r="P191" s="19"/>
      <c r="Q191" s="6"/>
    </row>
    <row r="192" spans="2:17" ht="15.45" hidden="1" outlineLevel="1" x14ac:dyDescent="0.4">
      <c r="B192" s="67" t="s">
        <v>133</v>
      </c>
      <c r="C192" s="87">
        <f t="shared" si="4"/>
        <v>623.99</v>
      </c>
      <c r="D192" s="15"/>
      <c r="E192" s="26"/>
      <c r="F192" s="15"/>
      <c r="G192" s="15"/>
      <c r="H192" s="15"/>
      <c r="I192" s="15"/>
      <c r="J192" s="81">
        <v>-76.010000000000005</v>
      </c>
      <c r="K192" s="81">
        <v>0</v>
      </c>
      <c r="L192" s="81">
        <v>0</v>
      </c>
      <c r="M192" s="81">
        <v>0</v>
      </c>
      <c r="N192" s="81">
        <v>0</v>
      </c>
      <c r="O192" s="81">
        <v>700</v>
      </c>
      <c r="P192" s="19"/>
      <c r="Q192" s="6"/>
    </row>
    <row r="193" spans="2:17" ht="15.45" hidden="1" outlineLevel="1" x14ac:dyDescent="0.4">
      <c r="B193" s="67" t="s">
        <v>134</v>
      </c>
      <c r="C193" s="87">
        <f t="shared" si="4"/>
        <v>48440.479999999996</v>
      </c>
      <c r="D193" s="15"/>
      <c r="E193" s="26"/>
      <c r="F193" s="15"/>
      <c r="G193" s="15"/>
      <c r="H193" s="15"/>
      <c r="I193" s="15"/>
      <c r="J193" s="81">
        <v>250.13</v>
      </c>
      <c r="K193" s="81">
        <v>5450.3499999999995</v>
      </c>
      <c r="L193" s="81">
        <v>27200</v>
      </c>
      <c r="M193" s="81">
        <v>10440</v>
      </c>
      <c r="N193" s="81">
        <v>4200</v>
      </c>
      <c r="O193" s="81">
        <v>900</v>
      </c>
      <c r="P193" s="19"/>
      <c r="Q193" s="6"/>
    </row>
    <row r="194" spans="2:17" ht="15.45" hidden="1" outlineLevel="1" x14ac:dyDescent="0.4">
      <c r="B194" s="67" t="s">
        <v>135</v>
      </c>
      <c r="C194" s="87">
        <f t="shared" si="4"/>
        <v>6347.85</v>
      </c>
      <c r="D194" s="15"/>
      <c r="E194" s="26"/>
      <c r="F194" s="15"/>
      <c r="G194" s="15"/>
      <c r="H194" s="15"/>
      <c r="I194" s="15"/>
      <c r="J194" s="81">
        <v>1647.7</v>
      </c>
      <c r="K194" s="81">
        <v>2980.15</v>
      </c>
      <c r="L194" s="81">
        <v>1600</v>
      </c>
      <c r="M194" s="81">
        <v>0</v>
      </c>
      <c r="N194" s="81">
        <v>120</v>
      </c>
      <c r="O194" s="81">
        <v>0</v>
      </c>
      <c r="P194" s="19"/>
      <c r="Q194" s="6"/>
    </row>
    <row r="195" spans="2:17" ht="15.45" hidden="1" outlineLevel="1" x14ac:dyDescent="0.4">
      <c r="B195" s="67" t="s">
        <v>136</v>
      </c>
      <c r="C195" s="87">
        <f t="shared" si="4"/>
        <v>19620.259999999998</v>
      </c>
      <c r="D195" s="15"/>
      <c r="E195" s="26"/>
      <c r="F195" s="15"/>
      <c r="G195" s="15"/>
      <c r="H195" s="15"/>
      <c r="I195" s="15"/>
      <c r="J195" s="81">
        <v>0</v>
      </c>
      <c r="K195" s="81">
        <v>6730.2599999999993</v>
      </c>
      <c r="L195" s="81">
        <v>5000</v>
      </c>
      <c r="M195" s="81">
        <v>6640</v>
      </c>
      <c r="N195" s="81">
        <v>200</v>
      </c>
      <c r="O195" s="81">
        <v>1050</v>
      </c>
      <c r="P195" s="19"/>
      <c r="Q195" s="6"/>
    </row>
    <row r="196" spans="2:17" ht="15.45" hidden="1" outlineLevel="1" x14ac:dyDescent="0.4">
      <c r="B196" s="67" t="s">
        <v>137</v>
      </c>
      <c r="C196" s="87">
        <f t="shared" si="4"/>
        <v>3529.68</v>
      </c>
      <c r="D196" s="15"/>
      <c r="E196" s="26"/>
      <c r="F196" s="15"/>
      <c r="G196" s="15"/>
      <c r="H196" s="15"/>
      <c r="I196" s="15"/>
      <c r="J196" s="81">
        <v>3529.68</v>
      </c>
      <c r="K196" s="81">
        <v>0</v>
      </c>
      <c r="L196" s="81">
        <v>0</v>
      </c>
      <c r="M196" s="81">
        <v>0</v>
      </c>
      <c r="N196" s="81">
        <v>0</v>
      </c>
      <c r="O196" s="81">
        <v>0</v>
      </c>
      <c r="P196" s="19"/>
      <c r="Q196" s="6"/>
    </row>
    <row r="197" spans="2:17" ht="15.45" hidden="1" outlineLevel="1" x14ac:dyDescent="0.4">
      <c r="B197" s="67" t="s">
        <v>138</v>
      </c>
      <c r="C197" s="87">
        <f t="shared" si="4"/>
        <v>200</v>
      </c>
      <c r="D197" s="15"/>
      <c r="E197" s="26"/>
      <c r="F197" s="15"/>
      <c r="G197" s="15"/>
      <c r="H197" s="15"/>
      <c r="I197" s="15"/>
      <c r="J197" s="81">
        <v>0</v>
      </c>
      <c r="K197" s="81">
        <v>0</v>
      </c>
      <c r="L197" s="81">
        <v>200</v>
      </c>
      <c r="M197" s="81">
        <v>0</v>
      </c>
      <c r="N197" s="81">
        <v>0</v>
      </c>
      <c r="O197" s="81">
        <v>0</v>
      </c>
      <c r="P197" s="19"/>
      <c r="Q197" s="6"/>
    </row>
    <row r="198" spans="2:17" ht="15.45" hidden="1" outlineLevel="1" x14ac:dyDescent="0.4">
      <c r="B198" s="67" t="s">
        <v>139</v>
      </c>
      <c r="C198" s="87">
        <f t="shared" si="4"/>
        <v>4600</v>
      </c>
      <c r="D198" s="15"/>
      <c r="E198" s="26"/>
      <c r="F198" s="15"/>
      <c r="G198" s="15"/>
      <c r="H198" s="15"/>
      <c r="I198" s="15"/>
      <c r="J198" s="81">
        <v>0</v>
      </c>
      <c r="K198" s="81">
        <v>0</v>
      </c>
      <c r="L198" s="81">
        <v>4000</v>
      </c>
      <c r="M198" s="81">
        <v>600</v>
      </c>
      <c r="N198" s="81">
        <v>0</v>
      </c>
      <c r="O198" s="81">
        <v>0</v>
      </c>
      <c r="P198" s="19"/>
      <c r="Q198" s="6"/>
    </row>
    <row r="199" spans="2:17" ht="15.45" hidden="1" outlineLevel="1" x14ac:dyDescent="0.4">
      <c r="B199" s="67" t="s">
        <v>140</v>
      </c>
      <c r="C199" s="87">
        <f t="shared" si="4"/>
        <v>3597</v>
      </c>
      <c r="D199" s="15"/>
      <c r="E199" s="26"/>
      <c r="F199" s="15"/>
      <c r="G199" s="15"/>
      <c r="H199" s="15"/>
      <c r="I199" s="15"/>
      <c r="J199" s="81">
        <v>1089</v>
      </c>
      <c r="K199" s="81">
        <v>0</v>
      </c>
      <c r="L199" s="81">
        <v>1320</v>
      </c>
      <c r="M199" s="81">
        <v>948</v>
      </c>
      <c r="N199" s="81">
        <v>240</v>
      </c>
      <c r="O199" s="81">
        <v>0</v>
      </c>
      <c r="P199" s="19"/>
      <c r="Q199" s="6"/>
    </row>
    <row r="200" spans="2:17" ht="15.45" collapsed="1" x14ac:dyDescent="0.4">
      <c r="B200" s="138" t="s">
        <v>141</v>
      </c>
      <c r="C200" s="133">
        <v>1478458.13</v>
      </c>
      <c r="D200" s="15"/>
      <c r="E200" s="26"/>
      <c r="F200" s="15"/>
      <c r="G200" s="15"/>
      <c r="H200" s="15"/>
      <c r="I200" s="15"/>
      <c r="J200" s="134">
        <f t="shared" ref="J200:O200" si="6">SUM(J201:J211)</f>
        <v>0</v>
      </c>
      <c r="K200" s="134">
        <f t="shared" si="6"/>
        <v>0</v>
      </c>
      <c r="L200" s="134">
        <f t="shared" si="6"/>
        <v>0</v>
      </c>
      <c r="M200" s="134">
        <f t="shared" si="6"/>
        <v>0</v>
      </c>
      <c r="N200" s="134">
        <f>SUM(N201:N211)</f>
        <v>0</v>
      </c>
      <c r="O200" s="134">
        <f t="shared" si="6"/>
        <v>0</v>
      </c>
      <c r="P200" s="19"/>
      <c r="Q200" s="6"/>
    </row>
    <row r="201" spans="2:17" ht="15.45" hidden="1" outlineLevel="1" x14ac:dyDescent="0.4">
      <c r="B201" s="67" t="s">
        <v>142</v>
      </c>
      <c r="C201" s="133">
        <f t="shared" si="4"/>
        <v>0</v>
      </c>
      <c r="D201" s="15"/>
      <c r="E201" s="26"/>
      <c r="F201" s="15"/>
      <c r="G201" s="15"/>
      <c r="H201" s="15"/>
      <c r="I201" s="15"/>
      <c r="J201" s="135">
        <v>0</v>
      </c>
      <c r="K201" s="135">
        <v>0</v>
      </c>
      <c r="L201" s="135">
        <v>0</v>
      </c>
      <c r="M201" s="135">
        <v>0</v>
      </c>
      <c r="N201" s="135">
        <v>0</v>
      </c>
      <c r="O201" s="135">
        <v>0</v>
      </c>
      <c r="P201" s="19"/>
      <c r="Q201" s="6"/>
    </row>
    <row r="202" spans="2:17" ht="15.45" hidden="1" outlineLevel="1" x14ac:dyDescent="0.4">
      <c r="B202" s="67" t="s">
        <v>143</v>
      </c>
      <c r="C202" s="133">
        <f t="shared" si="4"/>
        <v>0</v>
      </c>
      <c r="D202" s="15"/>
      <c r="E202" s="26"/>
      <c r="F202" s="15"/>
      <c r="G202" s="15"/>
      <c r="H202" s="15"/>
      <c r="I202" s="15"/>
      <c r="J202" s="135">
        <v>0</v>
      </c>
      <c r="K202" s="135">
        <v>0</v>
      </c>
      <c r="L202" s="135">
        <v>0</v>
      </c>
      <c r="M202" s="135">
        <v>0</v>
      </c>
      <c r="N202" s="135">
        <v>0</v>
      </c>
      <c r="O202" s="135">
        <v>0</v>
      </c>
      <c r="P202" s="19"/>
      <c r="Q202" s="6"/>
    </row>
    <row r="203" spans="2:17" hidden="1" outlineLevel="1" x14ac:dyDescent="0.4">
      <c r="B203" s="67" t="s">
        <v>144</v>
      </c>
      <c r="C203" s="133">
        <f t="shared" si="4"/>
        <v>0</v>
      </c>
      <c r="D203" s="15"/>
      <c r="E203" s="26"/>
      <c r="F203" s="15"/>
      <c r="G203" s="15"/>
      <c r="H203" s="15"/>
      <c r="I203" s="15"/>
      <c r="J203" s="135">
        <v>0</v>
      </c>
      <c r="K203" s="135">
        <v>0</v>
      </c>
      <c r="L203" s="135">
        <v>0</v>
      </c>
      <c r="M203" s="135">
        <v>0</v>
      </c>
      <c r="N203" s="135">
        <v>0</v>
      </c>
      <c r="O203" s="135">
        <v>0</v>
      </c>
      <c r="P203" s="33"/>
    </row>
    <row r="204" spans="2:17" hidden="1" outlineLevel="1" x14ac:dyDescent="0.4">
      <c r="B204" s="67" t="s">
        <v>145</v>
      </c>
      <c r="C204" s="133">
        <f t="shared" si="4"/>
        <v>0</v>
      </c>
      <c r="D204" s="15"/>
      <c r="E204" s="26"/>
      <c r="F204" s="15"/>
      <c r="G204" s="15"/>
      <c r="H204" s="15"/>
      <c r="I204" s="15"/>
      <c r="J204" s="135">
        <v>0</v>
      </c>
      <c r="K204" s="135">
        <v>0</v>
      </c>
      <c r="L204" s="135">
        <v>0</v>
      </c>
      <c r="M204" s="135">
        <v>0</v>
      </c>
      <c r="N204" s="135">
        <v>0</v>
      </c>
      <c r="O204" s="135">
        <v>0</v>
      </c>
    </row>
    <row r="205" spans="2:17" hidden="1" outlineLevel="1" x14ac:dyDescent="0.4">
      <c r="B205" s="67" t="s">
        <v>146</v>
      </c>
      <c r="C205" s="133">
        <f t="shared" si="4"/>
        <v>0</v>
      </c>
      <c r="D205" s="15"/>
      <c r="E205" s="26"/>
      <c r="F205" s="15"/>
      <c r="G205" s="15"/>
      <c r="H205" s="15"/>
      <c r="I205" s="15"/>
      <c r="J205" s="135">
        <v>0</v>
      </c>
      <c r="K205" s="135">
        <v>0</v>
      </c>
      <c r="L205" s="135">
        <v>0</v>
      </c>
      <c r="M205" s="135">
        <v>0</v>
      </c>
      <c r="N205" s="135">
        <v>0</v>
      </c>
      <c r="O205" s="135">
        <v>0</v>
      </c>
    </row>
    <row r="206" spans="2:17" hidden="1" outlineLevel="1" x14ac:dyDescent="0.4">
      <c r="B206" s="67" t="s">
        <v>147</v>
      </c>
      <c r="C206" s="133">
        <f t="shared" si="4"/>
        <v>0</v>
      </c>
      <c r="D206" s="15"/>
      <c r="E206" s="26"/>
      <c r="F206" s="15"/>
      <c r="G206" s="15"/>
      <c r="H206" s="15"/>
      <c r="I206" s="15"/>
      <c r="J206" s="135">
        <v>0</v>
      </c>
      <c r="K206" s="135">
        <v>0</v>
      </c>
      <c r="L206" s="135">
        <v>0</v>
      </c>
      <c r="M206" s="135">
        <v>0</v>
      </c>
      <c r="N206" s="135">
        <v>0</v>
      </c>
      <c r="O206" s="135">
        <v>0</v>
      </c>
    </row>
    <row r="207" spans="2:17" hidden="1" outlineLevel="1" x14ac:dyDescent="0.4">
      <c r="B207" s="67" t="s">
        <v>148</v>
      </c>
      <c r="C207" s="133">
        <f t="shared" si="4"/>
        <v>0</v>
      </c>
      <c r="D207" s="15"/>
      <c r="E207" s="26"/>
      <c r="F207" s="15"/>
      <c r="G207" s="15"/>
      <c r="H207" s="15"/>
      <c r="I207" s="15"/>
      <c r="J207" s="135">
        <v>0</v>
      </c>
      <c r="K207" s="135">
        <v>0</v>
      </c>
      <c r="L207" s="135">
        <v>0</v>
      </c>
      <c r="M207" s="135">
        <v>0</v>
      </c>
      <c r="N207" s="135">
        <v>0</v>
      </c>
      <c r="O207" s="135">
        <v>0</v>
      </c>
    </row>
    <row r="208" spans="2:17" hidden="1" outlineLevel="1" x14ac:dyDescent="0.4">
      <c r="B208" s="67" t="s">
        <v>149</v>
      </c>
      <c r="C208" s="133">
        <f t="shared" si="4"/>
        <v>0</v>
      </c>
      <c r="D208" s="15"/>
      <c r="E208" s="26"/>
      <c r="F208" s="15"/>
      <c r="G208" s="15"/>
      <c r="H208" s="15"/>
      <c r="I208" s="15"/>
      <c r="J208" s="135">
        <v>0</v>
      </c>
      <c r="K208" s="135">
        <v>0</v>
      </c>
      <c r="L208" s="135">
        <v>0</v>
      </c>
      <c r="M208" s="135">
        <v>0</v>
      </c>
      <c r="N208" s="135">
        <v>0</v>
      </c>
      <c r="O208" s="135">
        <v>0</v>
      </c>
    </row>
    <row r="209" spans="2:18" hidden="1" outlineLevel="1" x14ac:dyDescent="0.4">
      <c r="B209" s="67" t="s">
        <v>150</v>
      </c>
      <c r="C209" s="133">
        <f t="shared" si="4"/>
        <v>0</v>
      </c>
      <c r="D209" s="15"/>
      <c r="E209" s="26"/>
      <c r="F209" s="15"/>
      <c r="G209" s="15"/>
      <c r="H209" s="15"/>
      <c r="I209" s="15"/>
      <c r="J209" s="135">
        <v>0</v>
      </c>
      <c r="K209" s="135">
        <v>0</v>
      </c>
      <c r="L209" s="135">
        <v>0</v>
      </c>
      <c r="M209" s="135">
        <v>0</v>
      </c>
      <c r="N209" s="135">
        <v>0</v>
      </c>
      <c r="O209" s="135">
        <v>0</v>
      </c>
      <c r="R209" s="6" t="s">
        <v>17</v>
      </c>
    </row>
    <row r="210" spans="2:18" hidden="1" outlineLevel="1" x14ac:dyDescent="0.4">
      <c r="B210" s="67" t="s">
        <v>151</v>
      </c>
      <c r="C210" s="133">
        <f t="shared" ref="C210:C246" si="7">SUM(J210:O210)</f>
        <v>0</v>
      </c>
      <c r="D210" s="15"/>
      <c r="E210" s="26"/>
      <c r="F210" s="15"/>
      <c r="G210" s="15"/>
      <c r="H210" s="15"/>
      <c r="I210" s="15"/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</row>
    <row r="211" spans="2:18" hidden="1" outlineLevel="1" x14ac:dyDescent="0.4">
      <c r="B211" s="67" t="s">
        <v>152</v>
      </c>
      <c r="C211" s="133">
        <f t="shared" si="7"/>
        <v>0</v>
      </c>
      <c r="D211" s="15"/>
      <c r="E211" s="26"/>
      <c r="F211" s="15"/>
      <c r="G211" s="15"/>
      <c r="H211" s="15"/>
      <c r="I211" s="15"/>
      <c r="J211" s="135">
        <v>0</v>
      </c>
      <c r="K211" s="135">
        <v>0</v>
      </c>
      <c r="L211" s="135">
        <v>0</v>
      </c>
      <c r="M211" s="135">
        <v>0</v>
      </c>
      <c r="N211" s="135">
        <v>0</v>
      </c>
      <c r="O211" s="135">
        <v>0</v>
      </c>
    </row>
    <row r="212" spans="2:18" collapsed="1" x14ac:dyDescent="0.4">
      <c r="B212" s="138" t="s">
        <v>153</v>
      </c>
      <c r="C212" s="87">
        <f t="shared" si="7"/>
        <v>88093.75</v>
      </c>
      <c r="D212" s="15"/>
      <c r="E212" s="26"/>
      <c r="F212" s="15"/>
      <c r="G212" s="15"/>
      <c r="H212" s="15"/>
      <c r="I212" s="15"/>
      <c r="J212" s="132">
        <f>SUM(J213:J216)</f>
        <v>86662.75</v>
      </c>
      <c r="K212" s="132">
        <f>SUM(K213:K216)</f>
        <v>731</v>
      </c>
      <c r="L212" s="132">
        <f t="shared" ref="L212:O212" si="8">SUM(L213:L216)</f>
        <v>0</v>
      </c>
      <c r="M212" s="132">
        <f t="shared" si="8"/>
        <v>0</v>
      </c>
      <c r="N212" s="132">
        <f>SUM(N213:N216)</f>
        <v>300</v>
      </c>
      <c r="O212" s="132">
        <f t="shared" si="8"/>
        <v>400</v>
      </c>
      <c r="P212" s="6"/>
    </row>
    <row r="213" spans="2:18" hidden="1" outlineLevel="1" x14ac:dyDescent="0.4">
      <c r="B213" s="67" t="s">
        <v>154</v>
      </c>
      <c r="C213" s="87">
        <f t="shared" si="7"/>
        <v>66792.34</v>
      </c>
      <c r="D213" s="15"/>
      <c r="E213" s="26"/>
      <c r="F213" s="15"/>
      <c r="G213" s="15"/>
      <c r="H213" s="15"/>
      <c r="I213" s="15"/>
      <c r="J213" s="81">
        <v>66792.34</v>
      </c>
      <c r="K213" s="81">
        <v>0</v>
      </c>
      <c r="L213" s="81">
        <v>0</v>
      </c>
      <c r="M213" s="81">
        <v>0</v>
      </c>
      <c r="N213" s="81">
        <v>0</v>
      </c>
      <c r="O213" s="81">
        <v>0</v>
      </c>
    </row>
    <row r="214" spans="2:18" hidden="1" outlineLevel="1" x14ac:dyDescent="0.4">
      <c r="B214" s="67" t="s">
        <v>155</v>
      </c>
      <c r="C214" s="87">
        <f t="shared" si="7"/>
        <v>1103.76</v>
      </c>
      <c r="D214" s="15"/>
      <c r="E214" s="26"/>
      <c r="F214" s="15"/>
      <c r="G214" s="15"/>
      <c r="H214" s="15"/>
      <c r="I214" s="15"/>
      <c r="J214" s="81">
        <v>1103.76</v>
      </c>
      <c r="K214" s="81">
        <v>0</v>
      </c>
      <c r="L214" s="81">
        <v>0</v>
      </c>
      <c r="M214" s="81">
        <v>0</v>
      </c>
      <c r="N214" s="81">
        <v>0</v>
      </c>
      <c r="O214" s="81">
        <v>0</v>
      </c>
    </row>
    <row r="215" spans="2:18" hidden="1" outlineLevel="1" x14ac:dyDescent="0.4">
      <c r="B215" s="67" t="s">
        <v>156</v>
      </c>
      <c r="C215" s="87">
        <f t="shared" si="7"/>
        <v>16967.990000000002</v>
      </c>
      <c r="D215" s="15"/>
      <c r="E215" s="26"/>
      <c r="F215" s="15"/>
      <c r="G215" s="15"/>
      <c r="H215" s="15"/>
      <c r="I215" s="15"/>
      <c r="J215" s="81">
        <v>16967.990000000002</v>
      </c>
      <c r="K215" s="81">
        <v>0</v>
      </c>
      <c r="L215" s="81">
        <v>0</v>
      </c>
      <c r="M215" s="81">
        <v>0</v>
      </c>
      <c r="N215" s="81">
        <v>0</v>
      </c>
      <c r="O215" s="81">
        <v>0</v>
      </c>
    </row>
    <row r="216" spans="2:18" hidden="1" outlineLevel="1" x14ac:dyDescent="0.4">
      <c r="B216" s="67" t="s">
        <v>157</v>
      </c>
      <c r="C216" s="87">
        <f t="shared" si="7"/>
        <v>3229.66</v>
      </c>
      <c r="D216" s="15"/>
      <c r="E216" s="26"/>
      <c r="F216" s="15"/>
      <c r="G216" s="15"/>
      <c r="H216" s="15"/>
      <c r="I216" s="15"/>
      <c r="J216" s="81">
        <v>1798.66</v>
      </c>
      <c r="K216" s="81">
        <v>731</v>
      </c>
      <c r="L216" s="81">
        <v>0</v>
      </c>
      <c r="M216" s="81">
        <v>0</v>
      </c>
      <c r="N216" s="81">
        <v>300</v>
      </c>
      <c r="O216" s="81">
        <v>400</v>
      </c>
    </row>
    <row r="217" spans="2:18" collapsed="1" x14ac:dyDescent="0.4">
      <c r="B217" s="138" t="s">
        <v>158</v>
      </c>
      <c r="C217" s="87">
        <f t="shared" si="7"/>
        <v>3616.83</v>
      </c>
      <c r="D217" s="15"/>
      <c r="E217" s="26"/>
      <c r="F217" s="15"/>
      <c r="G217" s="15"/>
      <c r="H217" s="15"/>
      <c r="I217" s="15"/>
      <c r="J217" s="132">
        <f>SUM(J218:J219)</f>
        <v>2016.83</v>
      </c>
      <c r="K217" s="132">
        <v>0</v>
      </c>
      <c r="L217" s="132">
        <f t="shared" ref="L217:O217" si="9">SUM(L218:L219)</f>
        <v>500</v>
      </c>
      <c r="M217" s="132">
        <f t="shared" si="9"/>
        <v>0</v>
      </c>
      <c r="N217" s="132">
        <f>SUM(N218:N219)</f>
        <v>100</v>
      </c>
      <c r="O217" s="132">
        <f t="shared" si="9"/>
        <v>1000</v>
      </c>
      <c r="P217" s="6"/>
    </row>
    <row r="218" spans="2:18" hidden="1" outlineLevel="1" x14ac:dyDescent="0.4">
      <c r="B218" s="67" t="s">
        <v>159</v>
      </c>
      <c r="C218" s="87">
        <f t="shared" si="7"/>
        <v>805.59</v>
      </c>
      <c r="D218" s="15"/>
      <c r="E218" s="26"/>
      <c r="F218" s="15"/>
      <c r="G218" s="15"/>
      <c r="H218" s="15"/>
      <c r="I218" s="15"/>
      <c r="J218" s="81">
        <v>205.59</v>
      </c>
      <c r="K218" s="81">
        <v>0</v>
      </c>
      <c r="L218" s="81">
        <v>500</v>
      </c>
      <c r="M218" s="81">
        <v>0</v>
      </c>
      <c r="N218" s="81">
        <v>100</v>
      </c>
      <c r="O218" s="81">
        <v>0</v>
      </c>
    </row>
    <row r="219" spans="2:18" hidden="1" outlineLevel="1" x14ac:dyDescent="0.4">
      <c r="B219" s="67" t="s">
        <v>160</v>
      </c>
      <c r="C219" s="87">
        <f t="shared" si="7"/>
        <v>2811.24</v>
      </c>
      <c r="D219" s="15"/>
      <c r="E219" s="26"/>
      <c r="F219" s="15"/>
      <c r="G219" s="15"/>
      <c r="H219" s="15"/>
      <c r="I219" s="15"/>
      <c r="J219" s="81">
        <v>1811.24</v>
      </c>
      <c r="K219" s="81">
        <v>0</v>
      </c>
      <c r="L219" s="81">
        <v>0</v>
      </c>
      <c r="M219" s="81">
        <v>0</v>
      </c>
      <c r="N219" s="81">
        <v>0</v>
      </c>
      <c r="O219" s="81">
        <v>1000</v>
      </c>
    </row>
    <row r="220" spans="2:18" collapsed="1" x14ac:dyDescent="0.4">
      <c r="B220" s="138" t="s">
        <v>161</v>
      </c>
      <c r="C220" s="87">
        <f t="shared" si="7"/>
        <v>105714.75</v>
      </c>
      <c r="D220" s="15"/>
      <c r="E220" s="26"/>
      <c r="F220" s="15"/>
      <c r="G220" s="15"/>
      <c r="H220" s="15"/>
      <c r="I220" s="15"/>
      <c r="J220" s="132">
        <f>SUM(J221:J228)</f>
        <v>102408.62</v>
      </c>
      <c r="K220" s="132">
        <f>SUM(K221:K228)</f>
        <v>1306.1300000000001</v>
      </c>
      <c r="L220" s="132">
        <f t="shared" ref="L220:O220" si="10">SUM(L221:L228)</f>
        <v>2000</v>
      </c>
      <c r="M220" s="132">
        <f t="shared" si="10"/>
        <v>0</v>
      </c>
      <c r="N220" s="132">
        <f>SUM(N221:N228)</f>
        <v>0</v>
      </c>
      <c r="O220" s="132">
        <f t="shared" si="10"/>
        <v>0</v>
      </c>
      <c r="P220" s="6"/>
    </row>
    <row r="221" spans="2:18" hidden="1" outlineLevel="1" x14ac:dyDescent="0.4">
      <c r="B221" s="67" t="s">
        <v>162</v>
      </c>
      <c r="C221" s="87">
        <f t="shared" si="7"/>
        <v>20767.490000000002</v>
      </c>
      <c r="D221" s="15"/>
      <c r="E221" s="26"/>
      <c r="F221" s="15"/>
      <c r="G221" s="15"/>
      <c r="H221" s="15"/>
      <c r="I221" s="15"/>
      <c r="J221" s="81">
        <v>20767.490000000002</v>
      </c>
      <c r="K221" s="81">
        <v>0</v>
      </c>
      <c r="L221" s="81">
        <v>0</v>
      </c>
      <c r="M221" s="81">
        <v>0</v>
      </c>
      <c r="N221" s="81">
        <v>0</v>
      </c>
      <c r="O221" s="81">
        <v>0</v>
      </c>
    </row>
    <row r="222" spans="2:18" hidden="1" outlineLevel="1" x14ac:dyDescent="0.4">
      <c r="B222" s="67" t="s">
        <v>163</v>
      </c>
      <c r="C222" s="87">
        <f t="shared" si="7"/>
        <v>3624.42</v>
      </c>
      <c r="D222" s="15"/>
      <c r="E222" s="26"/>
      <c r="F222" s="15"/>
      <c r="G222" s="15"/>
      <c r="H222" s="15"/>
      <c r="I222" s="15"/>
      <c r="J222" s="81">
        <v>3624.42</v>
      </c>
      <c r="K222" s="81">
        <v>0</v>
      </c>
      <c r="L222" s="81">
        <v>0</v>
      </c>
      <c r="M222" s="81">
        <v>0</v>
      </c>
      <c r="N222" s="81">
        <v>0</v>
      </c>
      <c r="O222" s="81">
        <v>0</v>
      </c>
    </row>
    <row r="223" spans="2:18" hidden="1" outlineLevel="1" x14ac:dyDescent="0.4">
      <c r="B223" s="67" t="s">
        <v>164</v>
      </c>
      <c r="C223" s="87">
        <f t="shared" si="7"/>
        <v>18748.87999999999</v>
      </c>
      <c r="D223" s="15"/>
      <c r="E223" s="26"/>
      <c r="F223" s="15"/>
      <c r="G223" s="15"/>
      <c r="H223" s="15"/>
      <c r="I223" s="15"/>
      <c r="J223" s="81">
        <v>16748.87999999999</v>
      </c>
      <c r="K223" s="81">
        <v>0</v>
      </c>
      <c r="L223" s="81">
        <v>2000</v>
      </c>
      <c r="M223" s="81">
        <v>0</v>
      </c>
      <c r="N223" s="81">
        <v>0</v>
      </c>
      <c r="O223" s="81">
        <v>0</v>
      </c>
    </row>
    <row r="224" spans="2:18" hidden="1" outlineLevel="1" x14ac:dyDescent="0.4">
      <c r="B224" s="67" t="s">
        <v>165</v>
      </c>
      <c r="C224" s="87">
        <f t="shared" si="7"/>
        <v>12876.66</v>
      </c>
      <c r="D224" s="15"/>
      <c r="E224" s="26"/>
      <c r="F224" s="15"/>
      <c r="G224" s="15"/>
      <c r="H224" s="15"/>
      <c r="I224" s="15"/>
      <c r="J224" s="81">
        <v>11768.16</v>
      </c>
      <c r="K224" s="81">
        <v>1108.5</v>
      </c>
      <c r="L224" s="81">
        <v>0</v>
      </c>
      <c r="M224" s="81">
        <v>0</v>
      </c>
      <c r="N224" s="81">
        <v>0</v>
      </c>
      <c r="O224" s="81">
        <v>0</v>
      </c>
    </row>
    <row r="225" spans="2:16" hidden="1" outlineLevel="1" x14ac:dyDescent="0.4">
      <c r="B225" s="67" t="s">
        <v>166</v>
      </c>
      <c r="C225" s="87">
        <f t="shared" si="7"/>
        <v>7586.55</v>
      </c>
      <c r="D225" s="15"/>
      <c r="E225" s="26"/>
      <c r="F225" s="15"/>
      <c r="G225" s="15"/>
      <c r="H225" s="15"/>
      <c r="I225" s="15"/>
      <c r="J225" s="81">
        <v>7586.55</v>
      </c>
      <c r="K225" s="81">
        <v>0</v>
      </c>
      <c r="L225" s="81">
        <v>0</v>
      </c>
      <c r="M225" s="81">
        <v>0</v>
      </c>
      <c r="N225" s="81">
        <v>0</v>
      </c>
      <c r="O225" s="81">
        <v>0</v>
      </c>
    </row>
    <row r="226" spans="2:16" hidden="1" outlineLevel="1" x14ac:dyDescent="0.4">
      <c r="B226" s="67" t="s">
        <v>167</v>
      </c>
      <c r="C226" s="87">
        <f t="shared" si="7"/>
        <v>32217</v>
      </c>
      <c r="D226" s="15"/>
      <c r="E226" s="26"/>
      <c r="F226" s="15"/>
      <c r="G226" s="15"/>
      <c r="H226" s="15"/>
      <c r="I226" s="15"/>
      <c r="J226" s="81">
        <v>32217</v>
      </c>
      <c r="K226" s="81">
        <v>0</v>
      </c>
      <c r="L226" s="81">
        <v>0</v>
      </c>
      <c r="M226" s="81">
        <v>0</v>
      </c>
      <c r="N226" s="81">
        <v>0</v>
      </c>
      <c r="O226" s="81">
        <v>0</v>
      </c>
    </row>
    <row r="227" spans="2:16" hidden="1" outlineLevel="1" x14ac:dyDescent="0.4">
      <c r="B227" s="67" t="s">
        <v>168</v>
      </c>
      <c r="C227" s="87">
        <f t="shared" si="7"/>
        <v>-2841.7800000000011</v>
      </c>
      <c r="D227" s="15"/>
      <c r="E227" s="26"/>
      <c r="F227" s="15"/>
      <c r="G227" s="15"/>
      <c r="H227" s="15"/>
      <c r="I227" s="15"/>
      <c r="J227" s="81">
        <v>-2841.7800000000011</v>
      </c>
      <c r="K227" s="81">
        <v>0</v>
      </c>
      <c r="L227" s="81">
        <v>0</v>
      </c>
      <c r="M227" s="81">
        <v>0</v>
      </c>
      <c r="N227" s="81">
        <v>0</v>
      </c>
      <c r="O227" s="81">
        <v>0</v>
      </c>
    </row>
    <row r="228" spans="2:16" hidden="1" outlineLevel="1" x14ac:dyDescent="0.4">
      <c r="B228" s="67" t="s">
        <v>169</v>
      </c>
      <c r="C228" s="87">
        <f t="shared" si="7"/>
        <v>12735.529999999999</v>
      </c>
      <c r="D228" s="15"/>
      <c r="E228" s="26"/>
      <c r="F228" s="15"/>
      <c r="G228" s="15"/>
      <c r="H228" s="15"/>
      <c r="I228" s="15"/>
      <c r="J228" s="81">
        <v>12537.9</v>
      </c>
      <c r="K228" s="81">
        <v>197.63</v>
      </c>
      <c r="L228" s="81">
        <v>0</v>
      </c>
      <c r="M228" s="81">
        <v>0</v>
      </c>
      <c r="N228" s="81">
        <v>0</v>
      </c>
      <c r="O228" s="81">
        <v>0</v>
      </c>
    </row>
    <row r="229" spans="2:16" collapsed="1" x14ac:dyDescent="0.4">
      <c r="B229" s="138" t="s">
        <v>170</v>
      </c>
      <c r="C229" s="87">
        <f t="shared" si="7"/>
        <v>94927.64</v>
      </c>
      <c r="D229" s="15"/>
      <c r="E229" s="26"/>
      <c r="F229" s="15"/>
      <c r="G229" s="15"/>
      <c r="H229" s="15"/>
      <c r="I229" s="15"/>
      <c r="J229" s="132">
        <f>SUM(J230:J237)</f>
        <v>94927.64</v>
      </c>
      <c r="K229" s="132">
        <f>SUM(K230:K237)</f>
        <v>0</v>
      </c>
      <c r="L229" s="132">
        <f t="shared" ref="L229:O229" si="11">SUM(L230:L237)</f>
        <v>0</v>
      </c>
      <c r="M229" s="132">
        <f t="shared" si="11"/>
        <v>0</v>
      </c>
      <c r="N229" s="132">
        <f>SUM(N230:N237)</f>
        <v>0</v>
      </c>
      <c r="O229" s="132">
        <f t="shared" si="11"/>
        <v>0</v>
      </c>
    </row>
    <row r="230" spans="2:16" hidden="1" outlineLevel="1" x14ac:dyDescent="0.4">
      <c r="B230" s="67" t="s">
        <v>171</v>
      </c>
      <c r="C230" s="87">
        <f t="shared" si="7"/>
        <v>-44.36</v>
      </c>
      <c r="D230" s="15"/>
      <c r="E230" s="26"/>
      <c r="F230" s="15"/>
      <c r="G230" s="15"/>
      <c r="H230" s="15"/>
      <c r="I230" s="15"/>
      <c r="J230" s="81">
        <v>-44.36</v>
      </c>
      <c r="K230" s="81">
        <v>0</v>
      </c>
      <c r="L230" s="81">
        <v>0</v>
      </c>
      <c r="M230" s="81">
        <v>0</v>
      </c>
      <c r="N230" s="81">
        <v>0</v>
      </c>
      <c r="O230" s="81">
        <v>0</v>
      </c>
    </row>
    <row r="231" spans="2:16" hidden="1" outlineLevel="1" x14ac:dyDescent="0.4">
      <c r="B231" s="67" t="s">
        <v>172</v>
      </c>
      <c r="C231" s="87">
        <f t="shared" si="7"/>
        <v>17918</v>
      </c>
      <c r="D231" s="15"/>
      <c r="E231" s="26"/>
      <c r="F231" s="15"/>
      <c r="G231" s="15"/>
      <c r="H231" s="15"/>
      <c r="I231" s="15"/>
      <c r="J231" s="81">
        <v>17918</v>
      </c>
      <c r="K231" s="81">
        <v>0</v>
      </c>
      <c r="L231" s="81">
        <v>0</v>
      </c>
      <c r="M231" s="81">
        <v>0</v>
      </c>
      <c r="N231" s="81">
        <v>0</v>
      </c>
      <c r="O231" s="81">
        <v>0</v>
      </c>
    </row>
    <row r="232" spans="2:16" hidden="1" outlineLevel="1" x14ac:dyDescent="0.4">
      <c r="B232" s="67" t="s">
        <v>173</v>
      </c>
      <c r="C232" s="87">
        <f t="shared" si="7"/>
        <v>1721</v>
      </c>
      <c r="D232" s="15"/>
      <c r="E232" s="26"/>
      <c r="F232" s="15"/>
      <c r="G232" s="15"/>
      <c r="H232" s="15"/>
      <c r="I232" s="15"/>
      <c r="J232" s="81">
        <v>1721</v>
      </c>
      <c r="K232" s="81">
        <v>0</v>
      </c>
      <c r="L232" s="81">
        <v>0</v>
      </c>
      <c r="M232" s="81">
        <v>0</v>
      </c>
      <c r="N232" s="81">
        <v>0</v>
      </c>
      <c r="O232" s="81">
        <v>0</v>
      </c>
    </row>
    <row r="233" spans="2:16" hidden="1" outlineLevel="1" x14ac:dyDescent="0.4">
      <c r="B233" s="67" t="s">
        <v>174</v>
      </c>
      <c r="C233" s="87">
        <f t="shared" si="7"/>
        <v>46561</v>
      </c>
      <c r="D233" s="15"/>
      <c r="E233" s="26"/>
      <c r="F233" s="15"/>
      <c r="G233" s="15"/>
      <c r="H233" s="15"/>
      <c r="I233" s="15"/>
      <c r="J233" s="81">
        <v>46561</v>
      </c>
      <c r="K233" s="81">
        <v>0</v>
      </c>
      <c r="L233" s="81">
        <v>0</v>
      </c>
      <c r="M233" s="81">
        <v>0</v>
      </c>
      <c r="N233" s="81">
        <v>0</v>
      </c>
      <c r="O233" s="81">
        <v>0</v>
      </c>
    </row>
    <row r="234" spans="2:16" hidden="1" outlineLevel="1" x14ac:dyDescent="0.4">
      <c r="B234" s="67" t="s">
        <v>175</v>
      </c>
      <c r="C234" s="87">
        <f t="shared" si="7"/>
        <v>1358</v>
      </c>
      <c r="D234" s="15"/>
      <c r="E234" s="26"/>
      <c r="F234" s="15"/>
      <c r="G234" s="15"/>
      <c r="H234" s="15"/>
      <c r="I234" s="15"/>
      <c r="J234" s="81">
        <v>1358</v>
      </c>
      <c r="K234" s="81">
        <v>0</v>
      </c>
      <c r="L234" s="81">
        <v>0</v>
      </c>
      <c r="M234" s="81">
        <v>0</v>
      </c>
      <c r="N234" s="81">
        <v>0</v>
      </c>
      <c r="O234" s="81">
        <v>0</v>
      </c>
    </row>
    <row r="235" spans="2:16" hidden="1" outlineLevel="1" x14ac:dyDescent="0.4">
      <c r="B235" s="67" t="s">
        <v>176</v>
      </c>
      <c r="C235" s="87">
        <f t="shared" si="7"/>
        <v>18664</v>
      </c>
      <c r="D235" s="15"/>
      <c r="E235" s="26"/>
      <c r="F235" s="15"/>
      <c r="G235" s="15"/>
      <c r="H235" s="15"/>
      <c r="I235" s="15"/>
      <c r="J235" s="81">
        <v>18664</v>
      </c>
      <c r="K235" s="81">
        <v>0</v>
      </c>
      <c r="L235" s="81">
        <v>0</v>
      </c>
      <c r="M235" s="81">
        <v>0</v>
      </c>
      <c r="N235" s="81">
        <v>0</v>
      </c>
      <c r="O235" s="81">
        <v>0</v>
      </c>
    </row>
    <row r="236" spans="2:16" hidden="1" outlineLevel="1" x14ac:dyDescent="0.4">
      <c r="B236" s="67" t="s">
        <v>177</v>
      </c>
      <c r="C236" s="87">
        <f t="shared" si="7"/>
        <v>3750</v>
      </c>
      <c r="D236" s="15"/>
      <c r="E236" s="26"/>
      <c r="F236" s="15"/>
      <c r="G236" s="15"/>
      <c r="H236" s="15"/>
      <c r="I236" s="15"/>
      <c r="J236" s="81">
        <v>3750</v>
      </c>
      <c r="K236" s="81">
        <v>0</v>
      </c>
      <c r="L236" s="81">
        <v>0</v>
      </c>
      <c r="M236" s="81">
        <v>0</v>
      </c>
      <c r="N236" s="81">
        <v>0</v>
      </c>
      <c r="O236" s="81">
        <v>0</v>
      </c>
    </row>
    <row r="237" spans="2:16" hidden="1" outlineLevel="1" x14ac:dyDescent="0.4">
      <c r="B237" s="67" t="s">
        <v>178</v>
      </c>
      <c r="C237" s="87">
        <f t="shared" si="7"/>
        <v>5000</v>
      </c>
      <c r="D237" s="15"/>
      <c r="E237" s="26"/>
      <c r="F237" s="15"/>
      <c r="G237" s="15"/>
      <c r="H237" s="15"/>
      <c r="I237" s="15"/>
      <c r="J237" s="81">
        <v>5000</v>
      </c>
      <c r="K237" s="81">
        <v>0</v>
      </c>
      <c r="L237" s="81">
        <v>0</v>
      </c>
      <c r="M237" s="81">
        <v>0</v>
      </c>
      <c r="N237" s="81">
        <v>0</v>
      </c>
      <c r="O237" s="81">
        <v>0</v>
      </c>
    </row>
    <row r="238" spans="2:16" collapsed="1" x14ac:dyDescent="0.4">
      <c r="B238" s="138" t="s">
        <v>179</v>
      </c>
      <c r="C238" s="87">
        <f t="shared" si="7"/>
        <v>60852.19</v>
      </c>
      <c r="D238" s="15"/>
      <c r="E238" s="26"/>
      <c r="F238" s="15"/>
      <c r="G238" s="15"/>
      <c r="H238" s="15"/>
      <c r="I238" s="15"/>
      <c r="J238" s="132">
        <f>SUM(J239:J245)</f>
        <v>43352.19</v>
      </c>
      <c r="K238" s="132">
        <f>SUM(K239:K245)</f>
        <v>0</v>
      </c>
      <c r="L238" s="132">
        <f t="shared" ref="L238:O238" si="12">SUM(L239:L245)</f>
        <v>13500</v>
      </c>
      <c r="M238" s="132">
        <f t="shared" si="12"/>
        <v>4000</v>
      </c>
      <c r="N238" s="132">
        <f>SUM(N239:N245)</f>
        <v>0</v>
      </c>
      <c r="O238" s="132">
        <f t="shared" si="12"/>
        <v>0</v>
      </c>
      <c r="P238" s="6"/>
    </row>
    <row r="239" spans="2:16" hidden="1" outlineLevel="1" x14ac:dyDescent="0.4">
      <c r="B239" s="67" t="s">
        <v>180</v>
      </c>
      <c r="C239" s="87">
        <f t="shared" si="7"/>
        <v>889.37</v>
      </c>
      <c r="D239" s="15"/>
      <c r="E239" s="26"/>
      <c r="F239" s="15"/>
      <c r="G239" s="15"/>
      <c r="H239" s="15"/>
      <c r="I239" s="15"/>
      <c r="J239" s="81">
        <v>889.37</v>
      </c>
      <c r="K239" s="81">
        <v>0</v>
      </c>
      <c r="L239" s="81">
        <v>0</v>
      </c>
      <c r="M239" s="81">
        <v>0</v>
      </c>
      <c r="N239" s="81">
        <v>0</v>
      </c>
      <c r="O239" s="81">
        <v>0</v>
      </c>
    </row>
    <row r="240" spans="2:16" hidden="1" outlineLevel="1" x14ac:dyDescent="0.4">
      <c r="B240" s="67" t="s">
        <v>181</v>
      </c>
      <c r="C240" s="87">
        <f t="shared" si="7"/>
        <v>9238.1</v>
      </c>
      <c r="D240" s="15"/>
      <c r="E240" s="26"/>
      <c r="F240" s="15"/>
      <c r="G240" s="15"/>
      <c r="H240" s="15"/>
      <c r="I240" s="15"/>
      <c r="J240" s="81">
        <v>9238.1</v>
      </c>
      <c r="K240" s="81">
        <v>0</v>
      </c>
      <c r="L240" s="81">
        <v>0</v>
      </c>
      <c r="M240" s="81">
        <v>0</v>
      </c>
      <c r="N240" s="81">
        <v>0</v>
      </c>
      <c r="O240" s="81">
        <v>0</v>
      </c>
    </row>
    <row r="241" spans="2:22" hidden="1" outlineLevel="1" x14ac:dyDescent="0.4">
      <c r="B241" s="67" t="s">
        <v>182</v>
      </c>
      <c r="C241" s="87">
        <f t="shared" si="7"/>
        <v>2437.7600000000002</v>
      </c>
      <c r="D241" s="15"/>
      <c r="E241" s="26"/>
      <c r="F241" s="15"/>
      <c r="G241" s="15"/>
      <c r="H241" s="15"/>
      <c r="I241" s="15"/>
      <c r="J241" s="81">
        <v>2437.7600000000002</v>
      </c>
      <c r="K241" s="81">
        <v>0</v>
      </c>
      <c r="L241" s="81">
        <v>0</v>
      </c>
      <c r="M241" s="81">
        <v>0</v>
      </c>
      <c r="N241" s="81">
        <v>0</v>
      </c>
      <c r="O241" s="81">
        <v>0</v>
      </c>
    </row>
    <row r="242" spans="2:22" hidden="1" outlineLevel="1" x14ac:dyDescent="0.4">
      <c r="B242" s="67" t="s">
        <v>183</v>
      </c>
      <c r="C242" s="87">
        <f t="shared" si="7"/>
        <v>12478.26</v>
      </c>
      <c r="D242" s="15"/>
      <c r="E242" s="26"/>
      <c r="F242" s="15"/>
      <c r="G242" s="15"/>
      <c r="H242" s="15"/>
      <c r="I242" s="15"/>
      <c r="J242" s="81">
        <v>3978.26</v>
      </c>
      <c r="K242" s="81">
        <v>0</v>
      </c>
      <c r="L242" s="81">
        <v>4500</v>
      </c>
      <c r="M242" s="81">
        <v>4000</v>
      </c>
      <c r="N242" s="81">
        <v>0</v>
      </c>
      <c r="O242" s="81">
        <v>0</v>
      </c>
    </row>
    <row r="243" spans="2:22" hidden="1" outlineLevel="1" x14ac:dyDescent="0.4">
      <c r="B243" s="67" t="s">
        <v>184</v>
      </c>
      <c r="C243" s="87">
        <f t="shared" si="7"/>
        <v>9000</v>
      </c>
      <c r="D243" s="15"/>
      <c r="E243" s="26"/>
      <c r="F243" s="15"/>
      <c r="G243" s="15"/>
      <c r="H243" s="15"/>
      <c r="I243" s="15"/>
      <c r="J243" s="81">
        <v>0</v>
      </c>
      <c r="K243" s="81">
        <v>0</v>
      </c>
      <c r="L243" s="81">
        <v>9000</v>
      </c>
      <c r="M243" s="81">
        <v>0</v>
      </c>
      <c r="N243" s="81">
        <v>0</v>
      </c>
      <c r="O243" s="81">
        <v>0</v>
      </c>
    </row>
    <row r="244" spans="2:22" hidden="1" outlineLevel="1" x14ac:dyDescent="0.4">
      <c r="B244" s="67" t="s">
        <v>185</v>
      </c>
      <c r="C244" s="87">
        <f t="shared" si="7"/>
        <v>8915.8000000000011</v>
      </c>
      <c r="D244" s="15"/>
      <c r="E244" s="26"/>
      <c r="F244" s="15"/>
      <c r="G244" s="15"/>
      <c r="H244" s="15"/>
      <c r="I244" s="15"/>
      <c r="J244" s="81">
        <v>8915.8000000000011</v>
      </c>
      <c r="K244" s="81">
        <v>0</v>
      </c>
      <c r="L244" s="81">
        <v>0</v>
      </c>
      <c r="M244" s="81">
        <v>0</v>
      </c>
      <c r="N244" s="81">
        <v>0</v>
      </c>
      <c r="O244" s="81">
        <v>0</v>
      </c>
    </row>
    <row r="245" spans="2:22" hidden="1" outlineLevel="1" x14ac:dyDescent="0.4">
      <c r="B245" s="67" t="s">
        <v>186</v>
      </c>
      <c r="C245" s="87">
        <f t="shared" si="7"/>
        <v>17892.900000000001</v>
      </c>
      <c r="D245" s="15"/>
      <c r="E245" s="26"/>
      <c r="F245" s="15"/>
      <c r="G245" s="15"/>
      <c r="H245" s="15"/>
      <c r="I245" s="15"/>
      <c r="J245" s="81">
        <v>17892.900000000001</v>
      </c>
      <c r="K245" s="81">
        <v>0</v>
      </c>
      <c r="L245" s="81">
        <v>0</v>
      </c>
      <c r="M245" s="81">
        <v>0</v>
      </c>
      <c r="N245" s="81">
        <v>0</v>
      </c>
      <c r="O245" s="81">
        <v>0</v>
      </c>
    </row>
    <row r="246" spans="2:22" collapsed="1" x14ac:dyDescent="0.4">
      <c r="B246" s="138" t="s">
        <v>187</v>
      </c>
      <c r="C246" s="87">
        <f t="shared" si="7"/>
        <v>6494.2499999999982</v>
      </c>
      <c r="D246" s="15"/>
      <c r="E246" s="26"/>
      <c r="F246" s="15"/>
      <c r="G246" s="15"/>
      <c r="H246" s="15"/>
      <c r="I246" s="15"/>
      <c r="J246" s="132">
        <f>SUM(J247:J249)</f>
        <v>3482.2499999999982</v>
      </c>
      <c r="K246" s="132">
        <f>SUM(K247:K249)</f>
        <v>12</v>
      </c>
      <c r="L246" s="132">
        <f t="shared" ref="L246:O246" si="13">SUM(L247:L249)</f>
        <v>3000</v>
      </c>
      <c r="M246" s="132">
        <f t="shared" si="13"/>
        <v>0</v>
      </c>
      <c r="N246" s="132">
        <f>SUM(N247:N249)</f>
        <v>0</v>
      </c>
      <c r="O246" s="132">
        <f t="shared" si="13"/>
        <v>0</v>
      </c>
      <c r="P246" s="6"/>
    </row>
    <row r="247" spans="2:22" hidden="1" outlineLevel="1" x14ac:dyDescent="0.4">
      <c r="B247" s="67" t="s">
        <v>188</v>
      </c>
      <c r="C247" s="98"/>
      <c r="D247" s="130"/>
      <c r="E247" s="82"/>
      <c r="F247" s="98"/>
      <c r="G247" s="98"/>
      <c r="H247" s="98"/>
      <c r="I247" s="98"/>
      <c r="J247" s="81">
        <v>353</v>
      </c>
      <c r="K247" s="81">
        <v>0</v>
      </c>
      <c r="L247" s="81">
        <v>0</v>
      </c>
      <c r="M247" s="81">
        <v>0</v>
      </c>
      <c r="N247" s="81">
        <v>0</v>
      </c>
      <c r="O247" s="81">
        <v>0</v>
      </c>
    </row>
    <row r="248" spans="2:22" hidden="1" outlineLevel="1" x14ac:dyDescent="0.4">
      <c r="B248" s="67" t="s">
        <v>189</v>
      </c>
      <c r="C248" s="98"/>
      <c r="D248" s="130"/>
      <c r="E248" s="82"/>
      <c r="F248" s="98"/>
      <c r="G248" s="98"/>
      <c r="H248" s="98"/>
      <c r="I248" s="98"/>
      <c r="J248" s="81">
        <v>713.04000000000008</v>
      </c>
      <c r="K248" s="81">
        <v>0</v>
      </c>
      <c r="L248" s="81">
        <v>0</v>
      </c>
      <c r="M248" s="81">
        <v>0</v>
      </c>
      <c r="N248" s="81">
        <v>0</v>
      </c>
      <c r="O248" s="81">
        <v>0</v>
      </c>
    </row>
    <row r="249" spans="2:22" hidden="1" outlineLevel="1" x14ac:dyDescent="0.4">
      <c r="B249" s="139" t="s">
        <v>190</v>
      </c>
      <c r="C249" s="128"/>
      <c r="D249" s="130"/>
      <c r="E249" s="82"/>
      <c r="F249" s="98"/>
      <c r="G249" s="98"/>
      <c r="H249" s="98"/>
      <c r="I249" s="98"/>
      <c r="J249" s="83">
        <v>2416.2099999999982</v>
      </c>
      <c r="K249" s="83">
        <v>12</v>
      </c>
      <c r="L249" s="83">
        <v>3000</v>
      </c>
      <c r="M249" s="83">
        <v>0</v>
      </c>
      <c r="N249" s="83">
        <v>0</v>
      </c>
      <c r="O249" s="83">
        <v>0</v>
      </c>
    </row>
    <row r="250" spans="2:22" x14ac:dyDescent="0.4">
      <c r="B250" s="105" t="s">
        <v>15</v>
      </c>
      <c r="C250" s="129">
        <f>C178+C186+C200+C212+C217+C220+C229+C238+C246</f>
        <v>2052620.6199999999</v>
      </c>
      <c r="D250" s="15"/>
      <c r="E250" s="26"/>
      <c r="F250" s="15"/>
      <c r="G250" s="15"/>
      <c r="H250" s="15"/>
      <c r="I250" s="15"/>
      <c r="J250" s="80">
        <f t="shared" ref="J250:O250" si="14">+J246+J238+J229+J220+J217+J212+J200+J186+J178</f>
        <v>382403.10000000003</v>
      </c>
      <c r="K250" s="84">
        <f t="shared" si="14"/>
        <v>38211.39</v>
      </c>
      <c r="L250" s="80">
        <f t="shared" si="14"/>
        <v>86720</v>
      </c>
      <c r="M250" s="80">
        <f t="shared" si="14"/>
        <v>42708</v>
      </c>
      <c r="N250" s="80">
        <f>+N246+N238+N229+N220+N217+N212+N200+N186+N178</f>
        <v>13020</v>
      </c>
      <c r="O250" s="80">
        <f t="shared" si="14"/>
        <v>11100</v>
      </c>
    </row>
    <row r="251" spans="2:22" ht="15.9" x14ac:dyDescent="0.45">
      <c r="B251" s="34" t="s">
        <v>191</v>
      </c>
      <c r="C251" s="15">
        <f>SUM(C250:C250)</f>
        <v>2052620.6199999999</v>
      </c>
      <c r="D251" s="15"/>
      <c r="E251" s="26"/>
      <c r="F251" s="15"/>
      <c r="G251" s="15"/>
      <c r="H251" s="15"/>
      <c r="I251" s="15"/>
      <c r="J251" s="85">
        <f>SUM(J250:J250)</f>
        <v>382403.10000000003</v>
      </c>
      <c r="K251" s="85">
        <f>SUM(K250:K250)</f>
        <v>38211.39</v>
      </c>
      <c r="L251" s="85">
        <f>SUM(L250:L250)</f>
        <v>86720</v>
      </c>
      <c r="M251" s="85">
        <f>SUM(M250:M250)</f>
        <v>42708</v>
      </c>
      <c r="N251" s="85">
        <f>SUM(N250:N250)</f>
        <v>13020</v>
      </c>
      <c r="O251" s="85">
        <f>SUM(O250:O250)</f>
        <v>11100</v>
      </c>
      <c r="P251" s="64"/>
      <c r="Q251" s="65"/>
      <c r="R251" s="66"/>
    </row>
    <row r="252" spans="2:22" x14ac:dyDescent="0.4">
      <c r="C252" s="29"/>
      <c r="D252" s="62"/>
      <c r="J252" s="18"/>
      <c r="K252" s="18"/>
      <c r="L252" s="12"/>
      <c r="M252" s="12"/>
      <c r="N252" s="12"/>
      <c r="O252" s="12"/>
      <c r="V252" s="6" t="s">
        <v>17</v>
      </c>
    </row>
    <row r="253" spans="2:22" x14ac:dyDescent="0.4">
      <c r="B253" s="8"/>
      <c r="C253" s="29"/>
      <c r="D253" s="62"/>
      <c r="E253" s="8"/>
      <c r="J253" s="35" t="s">
        <v>192</v>
      </c>
      <c r="K253" s="35" t="s">
        <v>195</v>
      </c>
      <c r="L253" s="35" t="s">
        <v>118</v>
      </c>
      <c r="M253" s="35" t="s">
        <v>119</v>
      </c>
      <c r="N253" s="36" t="s">
        <v>213</v>
      </c>
      <c r="O253" s="35" t="s">
        <v>4</v>
      </c>
    </row>
    <row r="254" spans="2:22" ht="15.45" x14ac:dyDescent="0.4">
      <c r="B254" s="52" t="s">
        <v>193</v>
      </c>
      <c r="C254" s="51">
        <f>C166+C172-C251</f>
        <v>1121828.1126500007</v>
      </c>
      <c r="D254" s="104"/>
      <c r="E254" s="50"/>
      <c r="F254" s="99"/>
      <c r="G254" s="99"/>
      <c r="H254" s="99"/>
      <c r="I254" s="99"/>
      <c r="J254" s="51">
        <f>-J251</f>
        <v>-382403.10000000003</v>
      </c>
      <c r="K254" s="51">
        <f>-K251</f>
        <v>-38211.39</v>
      </c>
      <c r="L254" s="51">
        <f>+G166-L251</f>
        <v>2375377.7326499997</v>
      </c>
      <c r="M254" s="51">
        <f>+E166-M251</f>
        <v>632943</v>
      </c>
      <c r="N254" s="51">
        <f>I166-N251</f>
        <v>16680</v>
      </c>
      <c r="O254" s="51">
        <f>-O251</f>
        <v>-11100</v>
      </c>
      <c r="P254" s="136"/>
    </row>
    <row r="255" spans="2:22" x14ac:dyDescent="0.4">
      <c r="B255" s="62" t="s">
        <v>289</v>
      </c>
      <c r="C255" s="137">
        <f>C254/C174</f>
        <v>8.3843968972230898E-2</v>
      </c>
      <c r="D255" s="62"/>
      <c r="L255" s="6" t="s">
        <v>17</v>
      </c>
    </row>
    <row r="257" spans="13:19" x14ac:dyDescent="0.4">
      <c r="O257" s="6"/>
    </row>
    <row r="258" spans="13:19" x14ac:dyDescent="0.4">
      <c r="S258" s="6"/>
    </row>
    <row r="259" spans="13:19" x14ac:dyDescent="0.4">
      <c r="O259" s="6"/>
    </row>
    <row r="260" spans="13:19" x14ac:dyDescent="0.4">
      <c r="M260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3164-F917-4F70-9391-49FB0D495FE4}">
  <dimension ref="B2:C22"/>
  <sheetViews>
    <sheetView zoomScale="145" zoomScaleNormal="145" workbookViewId="0"/>
  </sheetViews>
  <sheetFormatPr defaultRowHeight="14.6" x14ac:dyDescent="0.4"/>
  <cols>
    <col min="1" max="1" width="2.69140625" customWidth="1"/>
    <col min="2" max="2" width="17" customWidth="1"/>
    <col min="3" max="3" width="15.23046875" customWidth="1"/>
  </cols>
  <sheetData>
    <row r="2" spans="2:3" s="76" customFormat="1" ht="18.45" x14ac:dyDescent="0.5">
      <c r="B2" s="57" t="s">
        <v>334</v>
      </c>
    </row>
    <row r="4" spans="2:3" x14ac:dyDescent="0.4">
      <c r="B4" s="59" t="s">
        <v>332</v>
      </c>
      <c r="C4" s="59" t="s">
        <v>335</v>
      </c>
    </row>
    <row r="5" spans="2:3" x14ac:dyDescent="0.4">
      <c r="B5" s="3"/>
      <c r="C5" s="3"/>
    </row>
    <row r="6" spans="2:3" x14ac:dyDescent="0.4">
      <c r="B6" t="s">
        <v>118</v>
      </c>
      <c r="C6" t="s">
        <v>201</v>
      </c>
    </row>
    <row r="7" spans="2:3" x14ac:dyDescent="0.4">
      <c r="C7" t="s">
        <v>203</v>
      </c>
    </row>
    <row r="8" spans="2:3" x14ac:dyDescent="0.4">
      <c r="C8" t="s">
        <v>204</v>
      </c>
    </row>
    <row r="10" spans="2:3" x14ac:dyDescent="0.4">
      <c r="B10" t="s">
        <v>194</v>
      </c>
      <c r="C10" t="s">
        <v>205</v>
      </c>
    </row>
    <row r="11" spans="2:3" x14ac:dyDescent="0.4">
      <c r="C11" t="s">
        <v>206</v>
      </c>
    </row>
    <row r="12" spans="2:3" x14ac:dyDescent="0.4">
      <c r="C12" t="s">
        <v>198</v>
      </c>
    </row>
    <row r="14" spans="2:3" x14ac:dyDescent="0.4">
      <c r="B14" t="s">
        <v>213</v>
      </c>
      <c r="C14" t="s">
        <v>202</v>
      </c>
    </row>
    <row r="16" spans="2:3" x14ac:dyDescent="0.4">
      <c r="B16" t="s">
        <v>117</v>
      </c>
      <c r="C16" t="s">
        <v>197</v>
      </c>
    </row>
    <row r="17" spans="2:3" x14ac:dyDescent="0.4">
      <c r="C17" t="s">
        <v>200</v>
      </c>
    </row>
    <row r="18" spans="2:3" x14ac:dyDescent="0.4">
      <c r="C18" t="s">
        <v>199</v>
      </c>
    </row>
    <row r="20" spans="2:3" x14ac:dyDescent="0.4">
      <c r="B20" t="s">
        <v>4</v>
      </c>
      <c r="C20" t="s">
        <v>196</v>
      </c>
    </row>
    <row r="22" spans="2:3" x14ac:dyDescent="0.4">
      <c r="B22" t="s">
        <v>333</v>
      </c>
      <c r="C22" t="s">
        <v>195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f9378b-de8b-4fc8-9e79-f0a637f3a4b9">
      <Terms xmlns="http://schemas.microsoft.com/office/infopath/2007/PartnerControls"/>
    </lcf76f155ced4ddcb4097134ff3c332f>
    <TaxCatchAll xmlns="02a0689f-a240-4f7d-a3d4-f48a9827bf4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30AEED1939B48BD2AB9C91AB8F01F" ma:contentTypeVersion="13" ma:contentTypeDescription="Create a new document." ma:contentTypeScope="" ma:versionID="f2c4544315fa747875103368e9d386a3">
  <xsd:schema xmlns:xsd="http://www.w3.org/2001/XMLSchema" xmlns:xs="http://www.w3.org/2001/XMLSchema" xmlns:p="http://schemas.microsoft.com/office/2006/metadata/properties" xmlns:ns2="bcf9378b-de8b-4fc8-9e79-f0a637f3a4b9" xmlns:ns3="02a0689f-a240-4f7d-a3d4-f48a9827bf4f" targetNamespace="http://schemas.microsoft.com/office/2006/metadata/properties" ma:root="true" ma:fieldsID="89f8da175069a70d5a64854be3db02f2" ns2:_="" ns3:_="">
    <xsd:import namespace="bcf9378b-de8b-4fc8-9e79-f0a637f3a4b9"/>
    <xsd:import namespace="02a0689f-a240-4f7d-a3d4-f48a9827b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9378b-de8b-4fc8-9e79-f0a637f3a4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50fc32-3383-47e1-9772-ef4d79ecd6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0689f-a240-4f7d-a3d4-f48a9827bf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c16783-f5bb-4d68-b187-10cb56db4676}" ma:internalName="TaxCatchAll" ma:showField="CatchAllData" ma:web="02a0689f-a240-4f7d-a3d4-f48a9827b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39100-7473-470B-9B77-15ED283962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5B8B74-3293-47BC-A848-9DCE49992E10}">
  <ds:schemaRefs>
    <ds:schemaRef ds:uri="http://schemas.microsoft.com/office/2006/metadata/properties"/>
    <ds:schemaRef ds:uri="http://schemas.microsoft.com/office/infopath/2007/PartnerControls"/>
    <ds:schemaRef ds:uri="bcf9378b-de8b-4fc8-9e79-f0a637f3a4b9"/>
    <ds:schemaRef ds:uri="02a0689f-a240-4f7d-a3d4-f48a9827bf4f"/>
  </ds:schemaRefs>
</ds:datastoreItem>
</file>

<file path=customXml/itemProps3.xml><?xml version="1.0" encoding="utf-8"?>
<ds:datastoreItem xmlns:ds="http://schemas.openxmlformats.org/officeDocument/2006/customXml" ds:itemID="{8A0AE139-02A4-471B-A0DD-69DE037EC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9378b-de8b-4fc8-9e79-f0a637f3a4b9"/>
    <ds:schemaRef ds:uri="02a0689f-a240-4f7d-a3d4-f48a9827b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Budget Reformatted</vt:lpstr>
      <vt:lpstr>Territory to Staff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 Phillips</dc:creator>
  <cp:keywords/>
  <dc:description/>
  <cp:lastModifiedBy>Scott Young</cp:lastModifiedBy>
  <cp:revision/>
  <dcterms:created xsi:type="dcterms:W3CDTF">2025-12-30T17:42:49Z</dcterms:created>
  <dcterms:modified xsi:type="dcterms:W3CDTF">2026-04-11T07:40:21Z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0x010100C4130AEED1939B48BD2AB9C91AB8F01F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